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S:\CPL\1- CPL\8 - 2022\16 - PREGÕES\1 - PREGÕES EM ANDAMENTO\PE N° 07-2022 - BARQUEIRO\PESQUISAS DE PREÇOS\2 - REMUNERAÇÃO + PLANILHA DE CUSTOE FORMAÇÃO DE PREÇOS\"/>
    </mc:Choice>
  </mc:AlternateContent>
  <xr:revisionPtr revIDLastSave="0" documentId="13_ncr:1_{820ABEC9-C6D0-4F52-8FF7-492CE26D32DC}" xr6:coauthVersionLast="47" xr6:coauthVersionMax="47" xr10:uidLastSave="{00000000-0000-0000-0000-000000000000}"/>
  <bookViews>
    <workbookView xWindow="-110" yWindow="-110" windowWidth="19420" windowHeight="10420" tabRatio="649" activeTab="1" xr2:uid="{00000000-000D-0000-FFFF-FFFF00000000}"/>
  </bookViews>
  <sheets>
    <sheet name="Uniforme + Transport. + V. Alim" sheetId="18" r:id="rId1"/>
    <sheet name="CZS - BARQUEIRO" sheetId="22" r:id="rId2"/>
    <sheet name="RESUMO DA PROPOSTA " sheetId="25" r:id="rId3"/>
  </sheets>
  <externalReferences>
    <externalReference r:id="rId4"/>
  </externalReferences>
  <definedNames>
    <definedName name="ARMAM.">[1]INSUMOS!$G$30</definedName>
    <definedName name="EQUIP">[1]INSUMOS!$G$45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5" i="22" l="1"/>
  <c r="E7" i="18"/>
  <c r="F7" i="18" s="1"/>
  <c r="E12" i="18"/>
  <c r="F12" i="18" s="1"/>
  <c r="E13" i="18"/>
  <c r="F13" i="18" s="1"/>
  <c r="E14" i="18"/>
  <c r="F14" i="18" s="1"/>
  <c r="E15" i="18"/>
  <c r="F15" i="18" s="1"/>
  <c r="E11" i="18"/>
  <c r="F11" i="18" s="1"/>
  <c r="E6" i="18"/>
  <c r="F6" i="18" s="1"/>
  <c r="E5" i="18"/>
  <c r="F5" i="18" s="1"/>
  <c r="E4" i="18"/>
  <c r="D22" i="22"/>
  <c r="D23" i="22" s="1"/>
  <c r="F16" i="18" l="1"/>
  <c r="D94" i="22" s="1"/>
  <c r="E8" i="18"/>
  <c r="E16" i="18"/>
  <c r="F4" i="18"/>
  <c r="F8" i="18" s="1"/>
  <c r="D93" i="22" s="1"/>
  <c r="F29" i="18"/>
  <c r="D50" i="22" s="1"/>
  <c r="C26" i="18"/>
  <c r="C28" i="18"/>
  <c r="C29" i="18" l="1"/>
  <c r="D49" i="22" s="1"/>
  <c r="C114" i="22" l="1"/>
  <c r="B107" i="22" s="1"/>
  <c r="C107" i="22" s="1"/>
  <c r="D84" i="22"/>
  <c r="D88" i="22" s="1"/>
  <c r="C78" i="22"/>
  <c r="C77" i="22"/>
  <c r="C76" i="22"/>
  <c r="C75" i="22"/>
  <c r="C74" i="22"/>
  <c r="C63" i="22"/>
  <c r="C62" i="22"/>
  <c r="C61" i="22"/>
  <c r="C60" i="22"/>
  <c r="C46" i="22"/>
  <c r="C64" i="22" s="1"/>
  <c r="C29" i="22"/>
  <c r="C31" i="22" s="1"/>
  <c r="D24" i="22"/>
  <c r="D25" i="22" s="1"/>
  <c r="D52" i="22" l="1"/>
  <c r="D96" i="22"/>
  <c r="D63" i="22"/>
  <c r="D64" i="22" s="1"/>
  <c r="D60" i="22"/>
  <c r="D30" i="22"/>
  <c r="D67" i="22"/>
  <c r="D62" i="22"/>
  <c r="D65" i="22"/>
  <c r="D29" i="22"/>
  <c r="D33" i="22"/>
  <c r="D119" i="22"/>
  <c r="D31" i="22" l="1"/>
  <c r="D32" i="22" s="1"/>
  <c r="D34" i="22" s="1"/>
  <c r="D35" i="22" s="1"/>
  <c r="D61" i="22"/>
  <c r="D66" i="22" s="1"/>
  <c r="D55" i="22" l="1"/>
  <c r="D43" i="22"/>
  <c r="D42" i="22"/>
  <c r="D40" i="22"/>
  <c r="D41" i="22"/>
  <c r="D45" i="22"/>
  <c r="D39" i="22"/>
  <c r="D38" i="22"/>
  <c r="D44" i="22"/>
  <c r="D98" i="22"/>
  <c r="D69" i="22"/>
  <c r="D121" i="22"/>
  <c r="D46" i="22" l="1"/>
  <c r="D56" i="22" s="1"/>
  <c r="D57" i="22" s="1"/>
  <c r="D97" i="22" l="1"/>
  <c r="D68" i="22"/>
  <c r="D70" i="22" s="1"/>
  <c r="D120" i="22"/>
  <c r="D79" i="22" l="1"/>
  <c r="D78" i="22"/>
  <c r="D74" i="22"/>
  <c r="D77" i="22"/>
  <c r="D76" i="22"/>
  <c r="D75" i="22"/>
  <c r="D80" i="22" l="1"/>
  <c r="D87" i="22" s="1"/>
  <c r="D89" i="22" s="1"/>
  <c r="D90" i="22" s="1"/>
  <c r="D122" i="22" s="1"/>
  <c r="D99" i="22" l="1"/>
  <c r="D95" i="22" l="1"/>
  <c r="D100" i="22" s="1"/>
  <c r="D101" i="22" s="1"/>
  <c r="D104" i="22" s="1"/>
  <c r="D123" i="22" l="1"/>
  <c r="D124" i="22" s="1"/>
  <c r="D105" i="22"/>
  <c r="D106" i="22" s="1"/>
  <c r="D107" i="22" s="1"/>
  <c r="D110" i="22" s="1"/>
  <c r="D113" i="22" l="1"/>
  <c r="D109" i="22"/>
  <c r="D114" i="22" l="1"/>
  <c r="D115" i="22" s="1"/>
  <c r="D116" i="22" s="1"/>
  <c r="D125" i="22" s="1"/>
  <c r="D126" i="22" s="1"/>
  <c r="C11" i="25" s="1"/>
  <c r="D11" i="25" s="1"/>
  <c r="C12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26" authorId="0" shapeId="0" xr:uid="{BD4D90CC-35C7-4349-B056-98775EDC5D5E}">
      <text>
        <r>
          <rPr>
            <sz val="9"/>
            <color indexed="81"/>
            <rFont val="Segoe UI"/>
            <family val="2"/>
          </rPr>
          <t xml:space="preserve">Caso a empresa Inscrita no </t>
        </r>
        <r>
          <rPr>
            <b/>
            <sz val="9"/>
            <color indexed="81"/>
            <rFont val="Segoe UI"/>
            <family val="2"/>
          </rPr>
          <t>PAT - Programa de Alimentação do Trabalhador.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B17" authorId="0" shapeId="0" xr:uid="{EC3449CD-43BC-49EE-B4A8-E41942EC10C8}">
      <text>
        <r>
          <rPr>
            <b/>
            <sz val="9"/>
            <color indexed="81"/>
            <rFont val="Segoe UI"/>
            <charset val="1"/>
          </rPr>
          <t xml:space="preserve"> Considerando que a categoria Marinheiro Fluvial não possui vinculação à nenhuma CCT ou Acordo coletivo do Estado do Acre, o salário base da categoria foi estimado através da média pesquisada com empresas especializadas e órgão, Contratos com outros órgãos, salário-mínimo vigente e CCT de estados próximos, devendo a empresa licitante compor sua planilha com salário base de R$ 1.450,67 (um mil quatrocentos e cinquenta reais e sessenta e sete centavos).</t>
        </r>
      </text>
    </comment>
    <comment ref="C29" authorId="0" shapeId="0" xr:uid="{9852E4DF-19D4-4F57-9041-B1476C046A58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C30" authorId="0" shapeId="0" xr:uid="{7C3D2006-85C7-4501-838C-F6B190F786C5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C40" authorId="0" shapeId="0" xr:uid="{BCEA8237-155E-4B1F-BA7E-E7B77EFD87D9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49" authorId="0" shapeId="0" xr:uid="{52A4CEAF-DF30-4FEE-8F17-5CAEFBD6A933}">
      <text>
        <r>
          <rPr>
            <sz val="9"/>
            <color indexed="81"/>
            <rFont val="Segoe UI"/>
            <family val="2"/>
          </rPr>
          <t xml:space="preserve">Cruzeiro do Sul </t>
        </r>
        <r>
          <rPr>
            <b/>
            <sz val="9"/>
            <color indexed="81"/>
            <rFont val="Segoe UI"/>
            <family val="2"/>
          </rPr>
          <t>não</t>
        </r>
        <r>
          <rPr>
            <sz val="9"/>
            <color indexed="81"/>
            <rFont val="Segoe UI"/>
            <family val="2"/>
          </rPr>
          <t xml:space="preserve"> tem transporte coletivo regulamentado.
</t>
        </r>
      </text>
    </comment>
    <comment ref="C60" authorId="0" shapeId="0" xr:uid="{0400A268-7528-4663-899E-F7B0B3676B9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Aplicado sobre Remuneração.</t>
        </r>
      </text>
    </comment>
    <comment ref="C62" authorId="0" shapeId="0" xr:uid="{D531CD63-08EE-4EC8-B2D4-8076A025459A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(8% x 40% x 5%) = 0,16% aplicado sobre a remuneração.
8% = montante a ser recolhido mensalmente a título de FGTS
40% = multa relativa ao FGTS para rescisão sem justa causa.
5% = % de empregados não cumprem o aviso prévio -  dado estatítico. O valor pode variar conforme cada empresa.
</t>
        </r>
      </text>
    </comment>
    <comment ref="C63" authorId="0" shapeId="0" xr:uid="{C47987C4-C5B5-4CDB-9B03-9BD1D17C5FD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Aplicado sobre Remuneração 
</t>
        </r>
      </text>
    </comment>
    <comment ref="C65" authorId="0" shapeId="0" xr:uid="{65F98391-3D8A-4BFB-A962-4772A080406A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(0,08 x 04 x 0,95) = 3,040% aplicado sobre o valor da remuneração.
8% = montante a ser recolhido mensalmente a título de FGTS
40% = multa relativa ao FGTS para rescisão sem justa causa.
95% = % de empregados cumprem o aviso prévio -  dado estatítico. O valor pode variar conforme cada empresa.
</t>
        </r>
      </text>
    </comment>
    <comment ref="C74" authorId="0" shapeId="0" xr:uid="{D35B69D2-2276-498A-8D74-73DD9F3B731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C75" authorId="0" shapeId="0" xr:uid="{1DE87767-7846-42AA-8931-91D3085634AC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C76" authorId="0" shapeId="0" xr:uid="{DD10A88E-7D20-4A73-95C5-653A9915270C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C77" authorId="0" shapeId="0" xr:uid="{21BBE8C3-0198-4185-98F0-F938FE566EFD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C78" authorId="0" shapeId="0" xr:uid="{90E56053-46A7-4F73-8BD7-D0B8C9A1F24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3" authorId="0" shapeId="0" xr:uid="{7A8015EE-8408-40FD-9627-53B8EBDE2587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<sst xmlns="http://schemas.openxmlformats.org/spreadsheetml/2006/main" count="197" uniqueCount="166">
  <si>
    <t>Data de apresentação da proposta (dia/mês/ano)</t>
  </si>
  <si>
    <t>Município/UF</t>
  </si>
  <si>
    <t>Ano Acordo, Convenção ou Dissídio Coletivo</t>
  </si>
  <si>
    <t>Número de meses de execução contratual</t>
  </si>
  <si>
    <t>12 MESES</t>
  </si>
  <si>
    <t>Unidade de Medida</t>
  </si>
  <si>
    <t xml:space="preserve">INSS </t>
  </si>
  <si>
    <t>Valor (R$)</t>
  </si>
  <si>
    <t xml:space="preserve">Classificação Brasileira de Ocupações (CBO) </t>
  </si>
  <si>
    <t>Categoria Profissional (vinculada à execução contratual)</t>
  </si>
  <si>
    <t>Data-Base da Categoria (dia/mês/ano)</t>
  </si>
  <si>
    <t>Composição da Remuneração</t>
  </si>
  <si>
    <t>(NOTA 1 e 2)</t>
  </si>
  <si>
    <t>Salário-Base</t>
  </si>
  <si>
    <t>Adicional de Insalubridade</t>
  </si>
  <si>
    <t>TOTAL</t>
  </si>
  <si>
    <t>SUBMÓDULO 2.1   -  DÉCIMO TERCEIRO SALÁRIO, FÉRIAS E ADICIONAL DE FÉRIAS</t>
  </si>
  <si>
    <t>13º  Salário, Férias e Adicional de Férias</t>
  </si>
  <si>
    <t xml:space="preserve"> MÓDULO 1</t>
  </si>
  <si>
    <t xml:space="preserve"> MÓDULO 2.1</t>
  </si>
  <si>
    <t>GPS, FGTS e outras contribuições</t>
  </si>
  <si>
    <t>SALÁRIO EDUCAÇÃO</t>
  </si>
  <si>
    <t>SESI / SESC</t>
  </si>
  <si>
    <t>SENAI / SENAC</t>
  </si>
  <si>
    <t>SEBRAE</t>
  </si>
  <si>
    <t>INCRA</t>
  </si>
  <si>
    <t>FGTS</t>
  </si>
  <si>
    <t>Benefícios Mensais e Diários</t>
  </si>
  <si>
    <t xml:space="preserve">TOTAL </t>
  </si>
  <si>
    <t xml:space="preserve"> Encargos e Benefícios Anuais, Mensais e Diários </t>
  </si>
  <si>
    <t>Provisão para Rescisão</t>
  </si>
  <si>
    <t>Aviso Prévio Indenizado</t>
  </si>
  <si>
    <t>Aviso Prévio Trabalhado</t>
  </si>
  <si>
    <t>MÓDULO 2</t>
  </si>
  <si>
    <t xml:space="preserve"> MÓDULO 3</t>
  </si>
  <si>
    <t>Custo de Reposição do Profissional Ausente</t>
  </si>
  <si>
    <t>Insumos Diversos</t>
  </si>
  <si>
    <t>MÓDULO 4</t>
  </si>
  <si>
    <t>MÓDULO 5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</si>
  <si>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</si>
  <si>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</si>
  <si>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</si>
  <si>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</si>
  <si>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</si>
  <si>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</si>
  <si>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</si>
  <si>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</si>
  <si>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</si>
  <si>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</si>
  <si>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</si>
  <si>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</si>
  <si>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</si>
  <si>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</si>
  <si>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</si>
  <si>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</si>
  <si>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</si>
  <si>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Módulo 6 – Custos indiretos, tributos e lucro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</si>
  <si>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</si>
  <si>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</si>
  <si>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</si>
  <si>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</si>
  <si>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</si>
  <si>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</si>
  <si>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</si>
  <si>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</si>
  <si>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</si>
  <si>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SAT (+ FAP de 0,5 a 2,0) (VARIAÇÃO: 0,5% a 6%)</t>
  </si>
  <si>
    <t xml:space="preserve">Incidência do FGTS sobre Aviso Prévio Indenizado </t>
  </si>
  <si>
    <t>Substituto na Intrajornada (IN 07/18)</t>
  </si>
  <si>
    <t>Substituto na cobertura de Intervalo para repouso ou alimentação (IN 07/18)</t>
  </si>
  <si>
    <t xml:space="preserve">C1-A  (PIS 0,65)   </t>
  </si>
  <si>
    <t xml:space="preserve">C1. B  (COFINS 3,0)  </t>
  </si>
  <si>
    <t xml:space="preserve">C3-A (ISS 5,0)  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</si>
  <si>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</si>
  <si>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 xml:space="preserve">ANEXO I </t>
  </si>
  <si>
    <t>Nº</t>
  </si>
  <si>
    <t xml:space="preserve">Descrição </t>
  </si>
  <si>
    <t>Cotação (R$)</t>
  </si>
  <si>
    <t>Custo anual</t>
  </si>
  <si>
    <t>Custo mensal</t>
  </si>
  <si>
    <t>Vale Transporte</t>
  </si>
  <si>
    <t>Vale Refeição/Alimentação</t>
  </si>
  <si>
    <t>Valor Unitário do Vale transporte</t>
  </si>
  <si>
    <t>Valor diário</t>
  </si>
  <si>
    <t xml:space="preserve">dias trabalhados </t>
  </si>
  <si>
    <t>número de dias trabalhados/mês</t>
  </si>
  <si>
    <t xml:space="preserve">subtotal </t>
  </si>
  <si>
    <t>Subtotal</t>
  </si>
  <si>
    <t xml:space="preserve">% de Desconto </t>
  </si>
  <si>
    <t>Salário da Categoria</t>
  </si>
  <si>
    <t>6% do salário do trabalhador</t>
  </si>
  <si>
    <t>Cesta básica</t>
  </si>
  <si>
    <t xml:space="preserve">Custo Mensal </t>
  </si>
  <si>
    <t xml:space="preserve">Total </t>
  </si>
  <si>
    <t>Nota:</t>
  </si>
  <si>
    <t>1) O licitante deverá preencher os campos na cor AMARELA.</t>
  </si>
  <si>
    <t>número de passagens/dia</t>
  </si>
  <si>
    <t>DIA: XX/XX/2022 às 09:00</t>
  </si>
  <si>
    <t>XX/XX/2022</t>
  </si>
  <si>
    <t xml:space="preserve">Férias e Adicional de Férias </t>
  </si>
  <si>
    <t>13º (décimo terceiro) Salário</t>
  </si>
  <si>
    <t xml:space="preserve"> Multa do FGTS sobre o Aviso Prévio Indenizado </t>
  </si>
  <si>
    <t xml:space="preserve"> Multa do FGTS sobre o Aviso Prévio Trabalhado</t>
  </si>
  <si>
    <t xml:space="preserve">Quantidade Total a Contratar </t>
  </si>
  <si>
    <t xml:space="preserve">          </t>
  </si>
  <si>
    <t xml:space="preserve">CRUZEIRO DO SUL - AC </t>
  </si>
  <si>
    <t>1. Razão Social:</t>
  </si>
  <si>
    <t>2. CNPJ Nº</t>
  </si>
  <si>
    <t>3. Endereço:</t>
  </si>
  <si>
    <t>4. CEP.:</t>
  </si>
  <si>
    <t>5. Banco:</t>
  </si>
  <si>
    <t>Conta Corrente:</t>
  </si>
  <si>
    <t>3. Telefone/FAX:</t>
  </si>
  <si>
    <t>E-mail:</t>
  </si>
  <si>
    <t>4. Validade da Proposta:</t>
  </si>
  <si>
    <t>VALOR MENSAL</t>
  </si>
  <si>
    <t>VALOR ANUAL</t>
  </si>
  <si>
    <t>VALOR GLOBAL DA PROPOSTA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</si>
  <si>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</si>
  <si>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</si>
  <si>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</si>
  <si>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</si>
  <si>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</si>
  <si>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</si>
  <si>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</si>
  <si>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</si>
  <si>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Estado Cívil:</t>
  </si>
  <si>
    <t>Qte Para 12 meses (troca a cada 6 meses)</t>
  </si>
  <si>
    <t>Refeição/Alimentação/ Cesta Básica</t>
  </si>
  <si>
    <t xml:space="preserve">Vale Transporte em CRUZEIRO DO SUL/AC </t>
  </si>
  <si>
    <t>08797.000329/2022-87</t>
  </si>
  <si>
    <t>PREGÃO ELETRÔNICO XX/2022</t>
  </si>
  <si>
    <t>2021/2022 - Não possui CCT ou ACT vigente</t>
  </si>
  <si>
    <t>Marinheiro fluvial de Convéns (barqueiro)</t>
  </si>
  <si>
    <t>1 Posto</t>
  </si>
  <si>
    <t>CBO 7827-05</t>
  </si>
  <si>
    <t xml:space="preserve">Salário Base da Categoria Profissional </t>
  </si>
  <si>
    <t>1 DE JANEIRO DE 2022</t>
  </si>
  <si>
    <t>Não possui CCT ou ACT vigente</t>
  </si>
  <si>
    <t>LOCALIDADE  - Cruzeiro do Sul</t>
  </si>
  <si>
    <t>5. Apresentamos nossa proposta de preço, para prestação dos serviços referente ao Pregão Eletrônico nº XX/2022, acatando todas as estipulações consignados no Edital e seus anexos, conforme abaixo:</t>
  </si>
  <si>
    <t>UNIDADE</t>
  </si>
  <si>
    <t>1 POSTO</t>
  </si>
  <si>
    <t xml:space="preserve">20% sobre o salário-base </t>
  </si>
  <si>
    <t xml:space="preserve">Transporte </t>
  </si>
  <si>
    <t xml:space="preserve">Auxílio Refeição/Alimentação </t>
  </si>
  <si>
    <t>Outros</t>
  </si>
  <si>
    <t xml:space="preserve">(EPIs) </t>
  </si>
  <si>
    <t xml:space="preserve">Uniformes </t>
  </si>
  <si>
    <t>1 (um) Marinheiro</t>
  </si>
  <si>
    <t>Protetor/Abafador auricular tipo fone - Atenuação 25 dBA</t>
  </si>
  <si>
    <t>Camiseta Camufladas - Manga longa</t>
  </si>
  <si>
    <t>Camiseta Camufladas - Manga curta</t>
  </si>
  <si>
    <t>Calças em RIP-STOP - Preta</t>
  </si>
  <si>
    <t>Oculos de Proteção de Ampla Visão com Proteção Lateral</t>
  </si>
  <si>
    <t>Máscara Semi Facial com Filtro para Contaminantes Biologicos e Químicos - Reutilizável</t>
  </si>
  <si>
    <t>Luvas de Borracha - Anticorte e Alta Temperatura - PAR</t>
  </si>
  <si>
    <t>Bota de Segurança em Couro com Palmilha de montagem em EVA - PAR</t>
  </si>
  <si>
    <t>Meias de Algodão - PAR</t>
  </si>
  <si>
    <t>Custo Total Anual e Mensal dos Uniformes</t>
  </si>
  <si>
    <t>Custo Total AnuaL e Mensal dos EPI (s)</t>
  </si>
  <si>
    <t xml:space="preserve">UNIFORME - Marinheiro fluvial de Convéns (barqueiro) </t>
  </si>
  <si>
    <t>Obs: Os valores acima, são valores de referência, pesquisados pelo órgão para parâmetro da estipulação do valor 
do empregado na Planilha de Custo e Formaçaõ de Preços.</t>
  </si>
  <si>
    <t>Obs: Não se aplica em face de inexistência de CCT ou ACT vigente da categoria.</t>
  </si>
  <si>
    <t>Obs: Não se aplica em face de inexistência de transporte público regulamentado.</t>
  </si>
  <si>
    <t>EPI (s) - Marinheiro fluvial de Convéns (barqueiro) - Laudo Insalubridade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</si>
</sst>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i/>
      <sz val="10"/>
      <name val="Times New Roman"/>
      <family val="1"/>
    </font>
    <font>
      <sz val="8"/>
      <name val="Calibri"/>
      <family val="2"/>
      <scheme val="minor"/>
    </font>
    <font>
      <b/>
      <sz val="9"/>
      <color indexed="81"/>
      <name val="Segoe UI"/>
      <charset val="1"/>
    </font>
    <font>
      <sz val="9"/>
      <color indexed="81"/>
      <name val="Segoe UI"/>
      <charset val="1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279">
    <xf numFmtId="0" fontId="0" fillId="0" borderId="0" xfId="0"/>
    <xf numFmtId="0" fontId="6" fillId="5" borderId="0" xfId="0" applyFont="1" applyFill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9" xfId="4" applyFont="1" applyBorder="1" applyAlignment="1">
      <alignment horizontal="right" vertical="center" wrapText="1"/>
    </xf>
    <xf numFmtId="0" fontId="7" fillId="5" borderId="0" xfId="0" applyFont="1" applyFill="1" applyBorder="1" applyAlignment="1">
      <alignment vertical="center"/>
    </xf>
    <xf numFmtId="0" fontId="11" fillId="0" borderId="9" xfId="5" applyFont="1" applyBorder="1" applyAlignment="1">
      <alignment horizontal="center" vertical="center" wrapText="1"/>
    </xf>
    <xf numFmtId="0" fontId="6" fillId="5" borderId="9" xfId="5" applyFont="1" applyFill="1" applyBorder="1" applyAlignment="1">
      <alignment horizontal="center" vertical="center" wrapText="1"/>
    </xf>
    <xf numFmtId="0" fontId="6" fillId="0" borderId="9" xfId="5" applyFont="1" applyBorder="1" applyAlignment="1">
      <alignment horizontal="justify" vertical="center" wrapText="1"/>
    </xf>
    <xf numFmtId="0" fontId="6" fillId="0" borderId="9" xfId="0" applyFont="1" applyBorder="1" applyAlignment="1">
      <alignment horizontal="justify" vertical="center"/>
    </xf>
    <xf numFmtId="0" fontId="9" fillId="0" borderId="0" xfId="0" applyFont="1"/>
    <xf numFmtId="9" fontId="7" fillId="5" borderId="0" xfId="0" applyNumberFormat="1" applyFont="1" applyFill="1" applyBorder="1" applyAlignment="1">
      <alignment vertical="center"/>
    </xf>
    <xf numFmtId="0" fontId="7" fillId="5" borderId="7" xfId="6" applyFont="1" applyFill="1" applyBorder="1" applyAlignment="1">
      <alignment horizontal="left" vertical="center"/>
    </xf>
    <xf numFmtId="0" fontId="7" fillId="5" borderId="7" xfId="6" applyFont="1" applyFill="1" applyBorder="1" applyAlignment="1">
      <alignment horizontal="center" vertical="center"/>
    </xf>
    <xf numFmtId="166" fontId="7" fillId="5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10" fontId="7" fillId="0" borderId="9" xfId="3" applyNumberFormat="1" applyFont="1" applyBorder="1" applyAlignment="1">
      <alignment horizontal="center" vertical="center"/>
    </xf>
    <xf numFmtId="2" fontId="7" fillId="5" borderId="0" xfId="0" applyNumberFormat="1" applyFont="1" applyFill="1" applyBorder="1" applyAlignment="1">
      <alignment vertical="center"/>
    </xf>
    <xf numFmtId="4" fontId="7" fillId="9" borderId="9" xfId="6" applyNumberFormat="1" applyFont="1" applyFill="1" applyBorder="1" applyAlignment="1">
      <alignment horizontal="center" vertical="center" wrapText="1"/>
    </xf>
    <xf numFmtId="10" fontId="7" fillId="5" borderId="0" xfId="0" applyNumberFormat="1" applyFont="1" applyFill="1" applyBorder="1" applyAlignment="1">
      <alignment vertical="center"/>
    </xf>
    <xf numFmtId="167" fontId="7" fillId="5" borderId="0" xfId="0" applyNumberFormat="1" applyFont="1" applyFill="1" applyBorder="1" applyAlignment="1">
      <alignment vertical="center"/>
    </xf>
    <xf numFmtId="4" fontId="7" fillId="0" borderId="9" xfId="0" applyNumberFormat="1" applyFont="1" applyBorder="1" applyAlignment="1">
      <alignment vertical="center"/>
    </xf>
    <xf numFmtId="0" fontId="10" fillId="10" borderId="25" xfId="0" applyFont="1" applyFill="1" applyBorder="1" applyAlignment="1">
      <alignment horizontal="center" vertical="center"/>
    </xf>
    <xf numFmtId="0" fontId="7" fillId="0" borderId="11" xfId="6" applyFont="1" applyBorder="1" applyAlignment="1">
      <alignment horizontal="left" vertical="center" wrapText="1"/>
    </xf>
    <xf numFmtId="0" fontId="6" fillId="0" borderId="6" xfId="6" applyFont="1" applyBorder="1" applyAlignment="1">
      <alignment vertical="center" wrapText="1"/>
    </xf>
    <xf numFmtId="0" fontId="7" fillId="0" borderId="6" xfId="6" applyFont="1" applyBorder="1" applyAlignment="1">
      <alignment vertical="center"/>
    </xf>
    <xf numFmtId="0" fontId="6" fillId="0" borderId="11" xfId="6" applyFont="1" applyBorder="1" applyAlignment="1">
      <alignment vertical="center" wrapText="1"/>
    </xf>
    <xf numFmtId="0" fontId="7" fillId="15" borderId="9" xfId="0" applyFont="1" applyFill="1" applyBorder="1" applyAlignment="1">
      <alignment vertical="center"/>
    </xf>
    <xf numFmtId="4" fontId="7" fillId="8" borderId="9" xfId="6" applyNumberFormat="1" applyFont="1" applyFill="1" applyBorder="1" applyAlignment="1">
      <alignment horizontal="center" vertical="center" wrapText="1"/>
    </xf>
    <xf numFmtId="0" fontId="7" fillId="0" borderId="6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0" borderId="8" xfId="6" applyFont="1" applyBorder="1" applyAlignment="1">
      <alignment vertical="center" wrapText="1"/>
    </xf>
    <xf numFmtId="164" fontId="7" fillId="8" borderId="9" xfId="3" applyNumberFormat="1" applyFont="1" applyFill="1" applyBorder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6" borderId="9" xfId="6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0" fontId="6" fillId="0" borderId="0" xfId="0" applyFont="1"/>
    <xf numFmtId="0" fontId="7" fillId="9" borderId="7" xfId="6" applyFont="1" applyFill="1" applyBorder="1" applyAlignment="1">
      <alignment horizontal="left" vertical="center" wrapText="1"/>
    </xf>
    <xf numFmtId="0" fontId="7" fillId="9" borderId="7" xfId="6" applyFont="1" applyFill="1" applyBorder="1" applyAlignment="1">
      <alignment horizontal="right" vertical="center" wrapText="1"/>
    </xf>
    <xf numFmtId="0" fontId="7" fillId="9" borderId="8" xfId="6" applyFont="1" applyFill="1" applyBorder="1" applyAlignment="1">
      <alignment horizontal="right" vertical="center" wrapText="1"/>
    </xf>
    <xf numFmtId="0" fontId="7" fillId="4" borderId="6" xfId="6" applyFont="1" applyFill="1" applyBorder="1" applyAlignment="1">
      <alignment vertical="center" wrapText="1"/>
    </xf>
    <xf numFmtId="9" fontId="7" fillId="5" borderId="0" xfId="3" applyFont="1" applyFill="1" applyBorder="1" applyAlignment="1">
      <alignment vertical="center"/>
    </xf>
    <xf numFmtId="0" fontId="7" fillId="11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172" fontId="6" fillId="2" borderId="9" xfId="10" applyFont="1" applyFill="1" applyBorder="1" applyAlignment="1" applyProtection="1">
      <alignment horizontal="center" vertical="center"/>
      <protection locked="0"/>
    </xf>
    <xf numFmtId="172" fontId="6" fillId="0" borderId="9" xfId="10" applyFont="1" applyBorder="1" applyAlignment="1" applyProtection="1">
      <alignment horizontal="center" vertical="center"/>
    </xf>
    <xf numFmtId="172" fontId="7" fillId="11" borderId="9" xfId="10" applyFont="1" applyFill="1" applyBorder="1" applyAlignment="1" applyProtection="1">
      <alignment horizontal="center" vertical="center"/>
    </xf>
    <xf numFmtId="172" fontId="6" fillId="11" borderId="9" xfId="10" applyFont="1" applyFill="1" applyBorder="1" applyAlignment="1" applyProtection="1">
      <alignment horizontal="center" vertical="center"/>
    </xf>
    <xf numFmtId="0" fontId="7" fillId="0" borderId="0" xfId="0" applyFont="1"/>
    <xf numFmtId="0" fontId="6" fillId="18" borderId="9" xfId="0" applyFont="1" applyFill="1" applyBorder="1"/>
    <xf numFmtId="2" fontId="6" fillId="2" borderId="9" xfId="0" applyNumberFormat="1" applyFont="1" applyFill="1" applyBorder="1" applyAlignment="1" applyProtection="1">
      <alignment horizontal="right"/>
      <protection locked="0"/>
    </xf>
    <xf numFmtId="0" fontId="6" fillId="0" borderId="9" xfId="0" applyFont="1" applyBorder="1"/>
    <xf numFmtId="172" fontId="6" fillId="2" borderId="9" xfId="10" applyFont="1" applyFill="1" applyBorder="1" applyAlignment="1" applyProtection="1">
      <alignment horizontal="right"/>
      <protection locked="0"/>
    </xf>
    <xf numFmtId="0" fontId="6" fillId="2" borderId="9" xfId="0" applyFont="1" applyFill="1" applyBorder="1" applyAlignment="1" applyProtection="1">
      <alignment horizontal="right"/>
      <protection locked="0"/>
    </xf>
    <xf numFmtId="0" fontId="6" fillId="0" borderId="9" xfId="0" applyFont="1" applyBorder="1" applyAlignment="1">
      <alignment horizontal="right"/>
    </xf>
    <xf numFmtId="0" fontId="14" fillId="0" borderId="9" xfId="0" applyFont="1" applyBorder="1" applyAlignment="1">
      <alignment horizontal="right"/>
    </xf>
    <xf numFmtId="172" fontId="6" fillId="0" borderId="9" xfId="10" applyFont="1" applyBorder="1" applyProtection="1"/>
    <xf numFmtId="39" fontId="6" fillId="18" borderId="9" xfId="11" applyNumberFormat="1" applyFont="1" applyFill="1" applyBorder="1" applyAlignment="1" applyProtection="1">
      <alignment horizontal="right"/>
    </xf>
    <xf numFmtId="9" fontId="6" fillId="0" borderId="9" xfId="0" applyNumberFormat="1" applyFont="1" applyBorder="1"/>
    <xf numFmtId="0" fontId="6" fillId="0" borderId="0" xfId="0" applyFont="1" applyAlignment="1">
      <alignment horizontal="right"/>
    </xf>
    <xf numFmtId="2" fontId="6" fillId="18" borderId="9" xfId="0" applyNumberFormat="1" applyFont="1" applyFill="1" applyBorder="1" applyAlignment="1">
      <alignment horizontal="right"/>
    </xf>
    <xf numFmtId="170" fontId="7" fillId="5" borderId="9" xfId="0" applyNumberFormat="1" applyFont="1" applyFill="1" applyBorder="1" applyAlignment="1">
      <alignment horizontal="center" vertical="center"/>
    </xf>
    <xf numFmtId="170" fontId="7" fillId="2" borderId="9" xfId="0" applyNumberFormat="1" applyFont="1" applyFill="1" applyBorder="1" applyAlignment="1">
      <alignment horizontal="center" vertical="center"/>
    </xf>
    <xf numFmtId="170" fontId="7" fillId="5" borderId="9" xfId="0" quotePrefix="1" applyNumberFormat="1" applyFont="1" applyFill="1" applyBorder="1" applyAlignment="1">
      <alignment horizontal="center" vertical="center"/>
    </xf>
    <xf numFmtId="4" fontId="7" fillId="17" borderId="9" xfId="0" applyNumberFormat="1" applyFont="1" applyFill="1" applyBorder="1" applyAlignment="1">
      <alignment vertical="center"/>
    </xf>
    <xf numFmtId="164" fontId="7" fillId="5" borderId="9" xfId="3" quotePrefix="1" applyNumberFormat="1" applyFont="1" applyFill="1" applyBorder="1" applyAlignment="1">
      <alignment horizontal="center" vertical="center"/>
    </xf>
    <xf numFmtId="164" fontId="7" fillId="5" borderId="9" xfId="6" applyNumberFormat="1" applyFont="1" applyFill="1" applyBorder="1" applyAlignment="1">
      <alignment horizontal="center" vertical="center"/>
    </xf>
    <xf numFmtId="167" fontId="7" fillId="0" borderId="9" xfId="3" quotePrefix="1" applyNumberFormat="1" applyFont="1" applyFill="1" applyBorder="1" applyAlignment="1">
      <alignment horizontal="center" vertical="center"/>
    </xf>
    <xf numFmtId="170" fontId="7" fillId="5" borderId="13" xfId="0" applyNumberFormat="1" applyFont="1" applyFill="1" applyBorder="1" applyAlignment="1">
      <alignment horizontal="center" vertical="center"/>
    </xf>
    <xf numFmtId="170" fontId="10" fillId="10" borderId="25" xfId="6" applyNumberFormat="1" applyFont="1" applyFill="1" applyBorder="1" applyAlignment="1">
      <alignment horizontal="center" vertical="center" wrapText="1"/>
    </xf>
    <xf numFmtId="0" fontId="10" fillId="10" borderId="27" xfId="6" applyFont="1" applyFill="1" applyBorder="1" applyAlignment="1">
      <alignment horizontal="center" vertical="center" wrapText="1"/>
    </xf>
    <xf numFmtId="170" fontId="10" fillId="10" borderId="29" xfId="0" applyNumberFormat="1" applyFont="1" applyFill="1" applyBorder="1" applyAlignment="1">
      <alignment horizontal="center" vertical="center"/>
    </xf>
    <xf numFmtId="170" fontId="10" fillId="10" borderId="29" xfId="6" applyNumberFormat="1" applyFont="1" applyFill="1" applyBorder="1" applyAlignment="1">
      <alignment horizontal="center" vertical="center" wrapText="1"/>
    </xf>
    <xf numFmtId="170" fontId="10" fillId="10" borderId="28" xfId="6" applyNumberFormat="1" applyFont="1" applyFill="1" applyBorder="1" applyAlignment="1">
      <alignment horizontal="center" vertical="center" wrapText="1"/>
    </xf>
    <xf numFmtId="164" fontId="7" fillId="17" borderId="9" xfId="3" applyNumberFormat="1" applyFont="1" applyFill="1" applyBorder="1" applyAlignment="1">
      <alignment horizontal="center" vertical="center"/>
    </xf>
    <xf numFmtId="170" fontId="7" fillId="8" borderId="9" xfId="0" applyNumberFormat="1" applyFont="1" applyFill="1" applyBorder="1" applyAlignment="1">
      <alignment horizontal="center" vertical="center"/>
    </xf>
    <xf numFmtId="164" fontId="7" fillId="0" borderId="9" xfId="3" applyNumberFormat="1" applyFont="1" applyBorder="1" applyAlignment="1">
      <alignment horizontal="center" vertical="center"/>
    </xf>
    <xf numFmtId="170" fontId="7" fillId="9" borderId="9" xfId="6" applyNumberFormat="1" applyFont="1" applyFill="1" applyBorder="1" applyAlignment="1">
      <alignment horizontal="center" vertical="center" wrapText="1"/>
    </xf>
    <xf numFmtId="170" fontId="7" fillId="9" borderId="9" xfId="0" applyNumberFormat="1" applyFont="1" applyFill="1" applyBorder="1" applyAlignment="1">
      <alignment horizontal="center" vertical="center"/>
    </xf>
    <xf numFmtId="170" fontId="7" fillId="13" borderId="9" xfId="0" applyNumberFormat="1" applyFont="1" applyFill="1" applyBorder="1" applyAlignment="1">
      <alignment horizontal="center" vertical="center"/>
    </xf>
    <xf numFmtId="164" fontId="7" fillId="0" borderId="9" xfId="3" quotePrefix="1" applyNumberFormat="1" applyFont="1" applyBorder="1" applyAlignment="1">
      <alignment horizontal="center" vertical="center"/>
    </xf>
    <xf numFmtId="10" fontId="7" fillId="0" borderId="9" xfId="3" applyNumberFormat="1" applyFont="1" applyFill="1" applyBorder="1" applyAlignment="1">
      <alignment horizontal="center" vertical="center"/>
    </xf>
    <xf numFmtId="164" fontId="7" fillId="0" borderId="9" xfId="3" applyNumberFormat="1" applyFont="1" applyFill="1" applyBorder="1" applyAlignment="1">
      <alignment horizontal="center" vertical="center"/>
    </xf>
    <xf numFmtId="170" fontId="7" fillId="0" borderId="9" xfId="0" applyNumberFormat="1" applyFont="1" applyBorder="1" applyAlignment="1">
      <alignment horizontal="center" vertical="center"/>
    </xf>
    <xf numFmtId="170" fontId="7" fillId="8" borderId="13" xfId="0" applyNumberFormat="1" applyFont="1" applyFill="1" applyBorder="1" applyAlignment="1">
      <alignment horizontal="center" vertical="center"/>
    </xf>
    <xf numFmtId="164" fontId="7" fillId="8" borderId="9" xfId="6" applyNumberFormat="1" applyFont="1" applyFill="1" applyBorder="1" applyAlignment="1">
      <alignment horizontal="center" vertical="center" wrapText="1"/>
    </xf>
    <xf numFmtId="164" fontId="7" fillId="5" borderId="0" xfId="3" quotePrefix="1" applyNumberFormat="1" applyFont="1" applyFill="1" applyAlignment="1">
      <alignment horizontal="center" vertical="center"/>
    </xf>
    <xf numFmtId="170" fontId="7" fillId="0" borderId="9" xfId="0" quotePrefix="1" applyNumberFormat="1" applyFont="1" applyBorder="1" applyAlignment="1">
      <alignment horizontal="center" vertical="center"/>
    </xf>
    <xf numFmtId="166" fontId="7" fillId="14" borderId="10" xfId="0" applyNumberFormat="1" applyFont="1" applyFill="1" applyBorder="1" applyAlignment="1">
      <alignment horizontal="center" vertical="center"/>
    </xf>
    <xf numFmtId="165" fontId="7" fillId="14" borderId="10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4" xfId="6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6" applyFont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64" fontId="7" fillId="0" borderId="13" xfId="3" applyNumberFormat="1" applyFont="1" applyBorder="1" applyAlignment="1">
      <alignment horizontal="center" vertical="center"/>
    </xf>
    <xf numFmtId="0" fontId="7" fillId="15" borderId="9" xfId="0" applyFont="1" applyFill="1" applyBorder="1" applyAlignment="1">
      <alignment horizontal="center" vertical="center"/>
    </xf>
    <xf numFmtId="164" fontId="7" fillId="15" borderId="9" xfId="0" applyNumberFormat="1" applyFont="1" applyFill="1" applyBorder="1" applyAlignment="1">
      <alignment horizontal="center" vertical="center"/>
    </xf>
    <xf numFmtId="170" fontId="7" fillId="4" borderId="8" xfId="0" applyNumberFormat="1" applyFont="1" applyFill="1" applyBorder="1" applyAlignment="1">
      <alignment horizontal="center" vertical="center"/>
    </xf>
    <xf numFmtId="170" fontId="7" fillId="14" borderId="8" xfId="2" applyNumberFormat="1" applyFont="1" applyFill="1" applyBorder="1" applyAlignment="1">
      <alignment horizontal="center" vertical="center"/>
    </xf>
    <xf numFmtId="170" fontId="7" fillId="0" borderId="13" xfId="0" applyNumberFormat="1" applyFont="1" applyBorder="1" applyAlignment="1">
      <alignment horizontal="center" vertical="center"/>
    </xf>
    <xf numFmtId="170" fontId="7" fillId="15" borderId="9" xfId="0" applyNumberFormat="1" applyFont="1" applyFill="1" applyBorder="1" applyAlignment="1">
      <alignment horizontal="center" vertical="center"/>
    </xf>
    <xf numFmtId="170" fontId="7" fillId="8" borderId="5" xfId="0" applyNumberFormat="1" applyFont="1" applyFill="1" applyBorder="1" applyAlignment="1">
      <alignment horizontal="center" vertical="center"/>
    </xf>
    <xf numFmtId="168" fontId="10" fillId="0" borderId="0" xfId="1" applyNumberFormat="1" applyFont="1" applyFill="1" applyBorder="1" applyAlignment="1">
      <alignment vertical="center"/>
    </xf>
    <xf numFmtId="170" fontId="7" fillId="14" borderId="9" xfId="0" applyNumberFormat="1" applyFont="1" applyFill="1" applyBorder="1" applyAlignment="1">
      <alignment horizontal="center" vertical="center"/>
    </xf>
    <xf numFmtId="0" fontId="7" fillId="0" borderId="6" xfId="6" applyFont="1" applyBorder="1" applyAlignment="1">
      <alignment horizontal="left" vertical="center" wrapText="1"/>
    </xf>
    <xf numFmtId="0" fontId="10" fillId="10" borderId="25" xfId="6" applyFont="1" applyFill="1" applyBorder="1" applyAlignment="1">
      <alignment horizontal="center" vertical="center" wrapText="1"/>
    </xf>
    <xf numFmtId="0" fontId="7" fillId="17" borderId="9" xfId="6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5" borderId="0" xfId="0" applyFont="1" applyFill="1" applyBorder="1" applyAlignment="1">
      <alignment vertical="center"/>
    </xf>
    <xf numFmtId="166" fontId="10" fillId="5" borderId="0" xfId="0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70" fontId="9" fillId="0" borderId="9" xfId="12" applyNumberFormat="1" applyFont="1" applyBorder="1" applyAlignment="1" applyProtection="1">
      <alignment horizontal="center" vertical="center"/>
    </xf>
    <xf numFmtId="170" fontId="9" fillId="0" borderId="34" xfId="12" applyNumberFormat="1" applyFont="1" applyBorder="1" applyAlignment="1" applyProtection="1">
      <alignment horizontal="center" vertical="center"/>
    </xf>
    <xf numFmtId="0" fontId="13" fillId="0" borderId="0" xfId="0" applyFont="1"/>
    <xf numFmtId="0" fontId="9" fillId="0" borderId="0" xfId="0" applyFont="1" applyAlignment="1">
      <alignment horizontal="left" wrapText="1"/>
    </xf>
    <xf numFmtId="0" fontId="13" fillId="19" borderId="30" xfId="0" applyFont="1" applyFill="1" applyBorder="1" applyAlignment="1">
      <alignment horizontal="center" vertical="center" wrapText="1"/>
    </xf>
    <xf numFmtId="0" fontId="13" fillId="19" borderId="31" xfId="0" applyFont="1" applyFill="1" applyBorder="1" applyAlignment="1">
      <alignment horizontal="center" vertical="center" wrapText="1"/>
    </xf>
    <xf numFmtId="0" fontId="13" fillId="19" borderId="32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3" fillId="2" borderId="3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0" borderId="3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11" borderId="13" xfId="0" applyFont="1" applyFill="1" applyBorder="1"/>
    <xf numFmtId="39" fontId="7" fillId="11" borderId="13" xfId="0" applyNumberFormat="1" applyFont="1" applyFill="1" applyBorder="1" applyAlignment="1">
      <alignment horizontal="right"/>
    </xf>
    <xf numFmtId="0" fontId="13" fillId="19" borderId="3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172" fontId="7" fillId="11" borderId="13" xfId="10" applyFont="1" applyFill="1" applyBorder="1" applyAlignment="1" applyProtection="1">
      <alignment horizontal="center" vertical="center"/>
    </xf>
    <xf numFmtId="172" fontId="6" fillId="11" borderId="13" xfId="10" applyFont="1" applyFill="1" applyBorder="1" applyAlignment="1" applyProtection="1">
      <alignment horizontal="center" vertical="center"/>
    </xf>
    <xf numFmtId="2" fontId="7" fillId="11" borderId="13" xfId="0" applyNumberFormat="1" applyFont="1" applyFill="1" applyBorder="1"/>
    <xf numFmtId="10" fontId="7" fillId="20" borderId="9" xfId="3" applyNumberFormat="1" applyFont="1" applyFill="1" applyBorder="1" applyAlignment="1">
      <alignment horizontal="center" vertical="center"/>
    </xf>
    <xf numFmtId="170" fontId="7" fillId="20" borderId="9" xfId="0" applyNumberFormat="1" applyFont="1" applyFill="1" applyBorder="1" applyAlignment="1">
      <alignment horizontal="center" vertical="center"/>
    </xf>
    <xf numFmtId="0" fontId="7" fillId="20" borderId="9" xfId="6" applyFont="1" applyFill="1" applyBorder="1" applyAlignment="1">
      <alignment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11" borderId="11" xfId="0" applyFont="1" applyFill="1" applyBorder="1" applyAlignment="1">
      <alignment horizontal="center"/>
    </xf>
    <xf numFmtId="0" fontId="7" fillId="11" borderId="17" xfId="0" applyFont="1" applyFill="1" applyBorder="1" applyAlignment="1">
      <alignment horizontal="center"/>
    </xf>
    <xf numFmtId="0" fontId="7" fillId="11" borderId="12" xfId="0" applyFont="1" applyFill="1" applyBorder="1" applyAlignment="1">
      <alignment horizontal="center"/>
    </xf>
    <xf numFmtId="0" fontId="7" fillId="11" borderId="6" xfId="0" applyFont="1" applyFill="1" applyBorder="1" applyAlignment="1">
      <alignment horizontal="center"/>
    </xf>
    <xf numFmtId="0" fontId="7" fillId="11" borderId="8" xfId="0" applyFont="1" applyFill="1" applyBorder="1" applyAlignment="1">
      <alignment horizontal="center"/>
    </xf>
    <xf numFmtId="0" fontId="10" fillId="11" borderId="0" xfId="0" applyFont="1" applyFill="1" applyAlignment="1">
      <alignment horizontal="center"/>
    </xf>
    <xf numFmtId="0" fontId="7" fillId="11" borderId="7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11" borderId="6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0" borderId="7" xfId="4" applyFont="1" applyBorder="1" applyAlignment="1">
      <alignment horizontal="right" vertical="center" wrapText="1"/>
    </xf>
    <xf numFmtId="0" fontId="7" fillId="0" borderId="8" xfId="4" applyFont="1" applyBorder="1" applyAlignment="1">
      <alignment horizontal="right" vertical="center" wrapText="1"/>
    </xf>
    <xf numFmtId="0" fontId="6" fillId="5" borderId="6" xfId="4" quotePrefix="1" applyFont="1" applyFill="1" applyBorder="1" applyAlignment="1">
      <alignment horizontal="center" vertical="center" wrapText="1"/>
    </xf>
    <xf numFmtId="0" fontId="6" fillId="5" borderId="8" xfId="4" quotePrefix="1" applyFont="1" applyFill="1" applyBorder="1" applyAlignment="1">
      <alignment horizontal="center" vertical="center" wrapText="1"/>
    </xf>
    <xf numFmtId="17" fontId="6" fillId="5" borderId="6" xfId="4" quotePrefix="1" applyNumberFormat="1" applyFont="1" applyFill="1" applyBorder="1" applyAlignment="1">
      <alignment horizontal="center" vertical="center" wrapText="1"/>
    </xf>
    <xf numFmtId="17" fontId="6" fillId="5" borderId="8" xfId="4" quotePrefix="1" applyNumberFormat="1" applyFont="1" applyFill="1" applyBorder="1" applyAlignment="1">
      <alignment horizontal="center" vertical="center" wrapText="1"/>
    </xf>
    <xf numFmtId="0" fontId="7" fillId="5" borderId="7" xfId="4" applyFont="1" applyFill="1" applyBorder="1" applyAlignment="1">
      <alignment horizontal="right" vertical="center" wrapText="1"/>
    </xf>
    <xf numFmtId="0" fontId="7" fillId="5" borderId="8" xfId="4" applyFont="1" applyFill="1" applyBorder="1" applyAlignment="1">
      <alignment horizontal="right" vertical="center" wrapText="1"/>
    </xf>
    <xf numFmtId="0" fontId="7" fillId="4" borderId="18" xfId="4" applyFont="1" applyFill="1" applyBorder="1" applyAlignment="1">
      <alignment horizontal="center" vertical="center"/>
    </xf>
    <xf numFmtId="0" fontId="7" fillId="4" borderId="16" xfId="4" applyFont="1" applyFill="1" applyBorder="1" applyAlignment="1">
      <alignment horizontal="center" vertical="center"/>
    </xf>
    <xf numFmtId="164" fontId="7" fillId="7" borderId="7" xfId="3" applyNumberFormat="1" applyFont="1" applyFill="1" applyBorder="1" applyAlignment="1">
      <alignment horizontal="center" vertical="center"/>
    </xf>
    <xf numFmtId="164" fontId="7" fillId="7" borderId="8" xfId="3" applyNumberFormat="1" applyFont="1" applyFill="1" applyBorder="1" applyAlignment="1">
      <alignment horizontal="center" vertical="center"/>
    </xf>
    <xf numFmtId="0" fontId="11" fillId="0" borderId="6" xfId="5" applyFont="1" applyBorder="1" applyAlignment="1">
      <alignment horizontal="center" vertical="center" wrapText="1"/>
    </xf>
    <xf numFmtId="0" fontId="11" fillId="0" borderId="8" xfId="5" applyFont="1" applyBorder="1" applyAlignment="1">
      <alignment horizontal="center" vertical="center" wrapText="1"/>
    </xf>
    <xf numFmtId="0" fontId="6" fillId="5" borderId="6" xfId="5" applyFont="1" applyFill="1" applyBorder="1" applyAlignment="1">
      <alignment horizontal="center" vertical="center" wrapText="1"/>
    </xf>
    <xf numFmtId="0" fontId="6" fillId="5" borderId="8" xfId="5" applyFont="1" applyFill="1" applyBorder="1" applyAlignment="1">
      <alignment horizontal="center" vertical="center" wrapText="1"/>
    </xf>
    <xf numFmtId="0" fontId="7" fillId="4" borderId="7" xfId="4" applyFont="1" applyFill="1" applyBorder="1" applyAlignment="1">
      <alignment horizontal="center" vertical="center"/>
    </xf>
    <xf numFmtId="0" fontId="7" fillId="4" borderId="8" xfId="4" applyFont="1" applyFill="1" applyBorder="1" applyAlignment="1">
      <alignment horizontal="center" vertical="center"/>
    </xf>
    <xf numFmtId="14" fontId="6" fillId="5" borderId="6" xfId="0" quotePrefix="1" applyNumberFormat="1" applyFont="1" applyFill="1" applyBorder="1" applyAlignment="1">
      <alignment horizontal="center" vertical="center"/>
    </xf>
    <xf numFmtId="14" fontId="6" fillId="5" borderId="7" xfId="0" applyNumberFormat="1" applyFont="1" applyFill="1" applyBorder="1" applyAlignment="1">
      <alignment horizontal="center" vertical="center"/>
    </xf>
    <xf numFmtId="14" fontId="6" fillId="5" borderId="8" xfId="0" applyNumberFormat="1" applyFont="1" applyFill="1" applyBorder="1" applyAlignment="1">
      <alignment horizontal="center" vertical="center"/>
    </xf>
    <xf numFmtId="0" fontId="6" fillId="5" borderId="6" xfId="4" applyFont="1" applyFill="1" applyBorder="1" applyAlignment="1">
      <alignment horizontal="center" vertical="center" wrapText="1"/>
    </xf>
    <xf numFmtId="0" fontId="6" fillId="5" borderId="7" xfId="4" applyFont="1" applyFill="1" applyBorder="1" applyAlignment="1">
      <alignment horizontal="center" vertical="center" wrapText="1"/>
    </xf>
    <xf numFmtId="0" fontId="6" fillId="5" borderId="8" xfId="4" applyFont="1" applyFill="1" applyBorder="1" applyAlignment="1">
      <alignment horizontal="center" vertical="center" wrapText="1"/>
    </xf>
    <xf numFmtId="0" fontId="7" fillId="8" borderId="7" xfId="6" applyFont="1" applyFill="1" applyBorder="1" applyAlignment="1">
      <alignment horizontal="center" vertical="center" wrapText="1"/>
    </xf>
    <xf numFmtId="0" fontId="7" fillId="8" borderId="8" xfId="6" applyFont="1" applyFill="1" applyBorder="1" applyAlignment="1">
      <alignment horizontal="center" vertical="center" wrapText="1"/>
    </xf>
    <xf numFmtId="0" fontId="7" fillId="17" borderId="7" xfId="6" applyFont="1" applyFill="1" applyBorder="1" applyAlignment="1">
      <alignment horizontal="center" vertical="center"/>
    </xf>
    <xf numFmtId="0" fontId="7" fillId="17" borderId="8" xfId="6" applyFont="1" applyFill="1" applyBorder="1" applyAlignment="1">
      <alignment horizontal="center" vertical="center"/>
    </xf>
    <xf numFmtId="0" fontId="7" fillId="2" borderId="7" xfId="6" applyFont="1" applyFill="1" applyBorder="1" applyAlignment="1">
      <alignment horizontal="left" vertical="center"/>
    </xf>
    <xf numFmtId="0" fontId="7" fillId="2" borderId="8" xfId="6" applyFont="1" applyFill="1" applyBorder="1" applyAlignment="1">
      <alignment horizontal="left" vertical="center"/>
    </xf>
    <xf numFmtId="0" fontId="7" fillId="6" borderId="6" xfId="6" applyFont="1" applyFill="1" applyBorder="1" applyAlignment="1">
      <alignment horizontal="center" vertical="center" wrapText="1"/>
    </xf>
    <xf numFmtId="0" fontId="7" fillId="6" borderId="7" xfId="6" applyFont="1" applyFill="1" applyBorder="1" applyAlignment="1">
      <alignment horizontal="center" vertical="center" wrapText="1"/>
    </xf>
    <xf numFmtId="0" fontId="7" fillId="6" borderId="8" xfId="6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justify" vertical="center"/>
    </xf>
    <xf numFmtId="0" fontId="6" fillId="2" borderId="8" xfId="0" applyFont="1" applyFill="1" applyBorder="1" applyAlignment="1">
      <alignment horizontal="justify" vertical="center"/>
    </xf>
    <xf numFmtId="164" fontId="7" fillId="0" borderId="6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center" vertical="center"/>
    </xf>
    <xf numFmtId="0" fontId="6" fillId="5" borderId="7" xfId="5" applyFont="1" applyFill="1" applyBorder="1" applyAlignment="1">
      <alignment horizontal="center" vertical="center" wrapText="1"/>
    </xf>
    <xf numFmtId="170" fontId="7" fillId="5" borderId="6" xfId="5" applyNumberFormat="1" applyFont="1" applyFill="1" applyBorder="1" applyAlignment="1">
      <alignment horizontal="center" vertical="center" wrapText="1"/>
    </xf>
    <xf numFmtId="170" fontId="7" fillId="5" borderId="7" xfId="5" applyNumberFormat="1" applyFont="1" applyFill="1" applyBorder="1" applyAlignment="1">
      <alignment horizontal="center" vertical="center" wrapText="1"/>
    </xf>
    <xf numFmtId="170" fontId="7" fillId="5" borderId="8" xfId="5" applyNumberFormat="1" applyFont="1" applyFill="1" applyBorder="1" applyAlignment="1">
      <alignment horizontal="center" vertical="center" wrapText="1"/>
    </xf>
    <xf numFmtId="15" fontId="6" fillId="5" borderId="6" xfId="0" applyNumberFormat="1" applyFont="1" applyFill="1" applyBorder="1" applyAlignment="1">
      <alignment horizontal="center" vertical="center"/>
    </xf>
    <xf numFmtId="15" fontId="6" fillId="5" borderId="7" xfId="0" applyNumberFormat="1" applyFont="1" applyFill="1" applyBorder="1" applyAlignment="1">
      <alignment horizontal="center" vertical="center"/>
    </xf>
    <xf numFmtId="15" fontId="6" fillId="5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20" borderId="6" xfId="0" applyFont="1" applyFill="1" applyBorder="1" applyAlignment="1">
      <alignment horizontal="left" vertical="center"/>
    </xf>
    <xf numFmtId="0" fontId="7" fillId="20" borderId="8" xfId="0" applyFont="1" applyFill="1" applyBorder="1" applyAlignment="1">
      <alignment horizontal="left" vertical="center"/>
    </xf>
    <xf numFmtId="0" fontId="7" fillId="5" borderId="6" xfId="6" applyFont="1" applyFill="1" applyBorder="1" applyAlignment="1">
      <alignment horizontal="justify" vertical="center"/>
    </xf>
    <xf numFmtId="0" fontId="7" fillId="5" borderId="8" xfId="6" applyFont="1" applyFill="1" applyBorder="1" applyAlignment="1">
      <alignment horizontal="justify" vertical="center"/>
    </xf>
    <xf numFmtId="0" fontId="7" fillId="9" borderId="7" xfId="6" applyFont="1" applyFill="1" applyBorder="1" applyAlignment="1">
      <alignment horizontal="center" vertical="center"/>
    </xf>
    <xf numFmtId="0" fontId="7" fillId="9" borderId="8" xfId="6" applyFont="1" applyFill="1" applyBorder="1" applyAlignment="1">
      <alignment horizontal="center" vertical="center"/>
    </xf>
    <xf numFmtId="0" fontId="7" fillId="8" borderId="21" xfId="6" applyFont="1" applyFill="1" applyBorder="1" applyAlignment="1">
      <alignment horizontal="center" vertical="center" wrapText="1"/>
    </xf>
    <xf numFmtId="0" fontId="7" fillId="8" borderId="22" xfId="6" applyFont="1" applyFill="1" applyBorder="1" applyAlignment="1">
      <alignment horizontal="center" vertical="center" wrapText="1"/>
    </xf>
    <xf numFmtId="0" fontId="10" fillId="10" borderId="23" xfId="0" applyFont="1" applyFill="1" applyBorder="1" applyAlignment="1">
      <alignment horizontal="center" vertical="center"/>
    </xf>
    <xf numFmtId="0" fontId="10" fillId="10" borderId="24" xfId="0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 vertical="center"/>
    </xf>
    <xf numFmtId="0" fontId="10" fillId="10" borderId="26" xfId="0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12" borderId="7" xfId="6" applyFont="1" applyFill="1" applyBorder="1" applyAlignment="1">
      <alignment horizontal="center" vertical="center"/>
    </xf>
    <xf numFmtId="0" fontId="7" fillId="12" borderId="8" xfId="6" applyFont="1" applyFill="1" applyBorder="1" applyAlignment="1">
      <alignment horizontal="center" vertical="center"/>
    </xf>
    <xf numFmtId="0" fontId="7" fillId="9" borderId="6" xfId="6" applyFont="1" applyFill="1" applyBorder="1" applyAlignment="1">
      <alignment horizontal="center" vertical="center" wrapText="1"/>
    </xf>
    <xf numFmtId="0" fontId="7" fillId="9" borderId="7" xfId="6" applyFont="1" applyFill="1" applyBorder="1" applyAlignment="1">
      <alignment horizontal="center" vertical="center" wrapText="1"/>
    </xf>
    <xf numFmtId="0" fontId="7" fillId="9" borderId="8" xfId="6" applyFont="1" applyFill="1" applyBorder="1" applyAlignment="1">
      <alignment horizontal="center" vertical="center" wrapText="1"/>
    </xf>
    <xf numFmtId="0" fontId="7" fillId="13" borderId="7" xfId="6" applyFont="1" applyFill="1" applyBorder="1" applyAlignment="1">
      <alignment horizontal="center" vertical="center" wrapText="1"/>
    </xf>
    <xf numFmtId="0" fontId="7" fillId="13" borderId="8" xfId="6" applyFont="1" applyFill="1" applyBorder="1" applyAlignment="1">
      <alignment horizontal="center" vertical="center" wrapText="1"/>
    </xf>
    <xf numFmtId="0" fontId="7" fillId="17" borderId="9" xfId="6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6" xfId="6" applyFont="1" applyBorder="1" applyAlignment="1">
      <alignment horizontal="left" vertical="center" wrapText="1"/>
    </xf>
    <xf numFmtId="0" fontId="7" fillId="0" borderId="7" xfId="6" applyFont="1" applyBorder="1" applyAlignment="1">
      <alignment horizontal="left" vertical="center" wrapText="1"/>
    </xf>
    <xf numFmtId="0" fontId="7" fillId="0" borderId="8" xfId="6" applyFont="1" applyBorder="1" applyAlignment="1">
      <alignment horizontal="left" vertical="center" wrapText="1"/>
    </xf>
    <xf numFmtId="0" fontId="7" fillId="8" borderId="7" xfId="6" applyFont="1" applyFill="1" applyBorder="1" applyAlignment="1">
      <alignment horizontal="right" vertical="center" wrapText="1"/>
    </xf>
    <xf numFmtId="0" fontId="7" fillId="8" borderId="8" xfId="6" applyFont="1" applyFill="1" applyBorder="1" applyAlignment="1">
      <alignment horizontal="right" vertical="center" wrapText="1"/>
    </xf>
    <xf numFmtId="0" fontId="7" fillId="8" borderId="17" xfId="6" applyFont="1" applyFill="1" applyBorder="1" applyAlignment="1">
      <alignment horizontal="center" vertical="center" wrapText="1"/>
    </xf>
    <xf numFmtId="0" fontId="7" fillId="8" borderId="12" xfId="6" applyFont="1" applyFill="1" applyBorder="1" applyAlignment="1">
      <alignment horizontal="center" vertical="center" wrapText="1"/>
    </xf>
    <xf numFmtId="0" fontId="10" fillId="10" borderId="25" xfId="6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/>
    </xf>
    <xf numFmtId="0" fontId="7" fillId="2" borderId="8" xfId="6" applyFont="1" applyFill="1" applyBorder="1" applyAlignment="1">
      <alignment horizontal="center" vertical="center"/>
    </xf>
    <xf numFmtId="0" fontId="7" fillId="6" borderId="6" xfId="6" applyFont="1" applyFill="1" applyBorder="1" applyAlignment="1">
      <alignment horizontal="center" vertical="center"/>
    </xf>
    <xf numFmtId="0" fontId="7" fillId="6" borderId="7" xfId="6" applyFont="1" applyFill="1" applyBorder="1" applyAlignment="1">
      <alignment horizontal="center" vertical="center"/>
    </xf>
    <xf numFmtId="0" fontId="7" fillId="6" borderId="8" xfId="6" applyFont="1" applyFill="1" applyBorder="1" applyAlignment="1">
      <alignment horizontal="center" vertical="center"/>
    </xf>
    <xf numFmtId="0" fontId="7" fillId="16" borderId="9" xfId="0" applyFont="1" applyFill="1" applyBorder="1" applyAlignment="1">
      <alignment horizontal="left" vertical="center" wrapText="1"/>
    </xf>
    <xf numFmtId="0" fontId="7" fillId="0" borderId="6" xfId="6" applyFont="1" applyFill="1" applyBorder="1" applyAlignment="1">
      <alignment horizontal="left" vertical="center" wrapText="1"/>
    </xf>
    <xf numFmtId="0" fontId="7" fillId="0" borderId="8" xfId="6" applyFont="1" applyFill="1" applyBorder="1" applyAlignment="1">
      <alignment horizontal="left" vertical="center" wrapText="1"/>
    </xf>
    <xf numFmtId="0" fontId="12" fillId="0" borderId="11" xfId="8" applyFont="1" applyFill="1" applyBorder="1" applyAlignment="1" applyProtection="1">
      <alignment horizontal="left" vertical="center"/>
    </xf>
    <xf numFmtId="0" fontId="12" fillId="0" borderId="12" xfId="8" applyFont="1" applyFill="1" applyBorder="1" applyAlignment="1" applyProtection="1">
      <alignment horizontal="left" vertical="center"/>
    </xf>
    <xf numFmtId="0" fontId="7" fillId="0" borderId="15" xfId="6" applyFont="1" applyFill="1" applyBorder="1" applyAlignment="1">
      <alignment horizontal="left" vertical="center" wrapText="1"/>
    </xf>
    <xf numFmtId="0" fontId="7" fillId="0" borderId="16" xfId="6" applyFont="1" applyFill="1" applyBorder="1" applyAlignment="1">
      <alignment horizontal="left" vertical="center" wrapText="1"/>
    </xf>
    <xf numFmtId="0" fontId="6" fillId="20" borderId="6" xfId="6" applyFont="1" applyFill="1" applyBorder="1" applyAlignment="1">
      <alignment horizontal="left" vertical="center" wrapText="1"/>
    </xf>
    <xf numFmtId="0" fontId="6" fillId="20" borderId="7" xfId="6" applyFont="1" applyFill="1" applyBorder="1" applyAlignment="1">
      <alignment horizontal="left" vertical="center" wrapText="1"/>
    </xf>
    <xf numFmtId="0" fontId="6" fillId="20" borderId="8" xfId="6" applyFont="1" applyFill="1" applyBorder="1" applyAlignment="1">
      <alignment horizontal="left" vertical="center" wrapText="1"/>
    </xf>
    <xf numFmtId="0" fontId="7" fillId="2" borderId="7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12" borderId="9" xfId="6" applyFont="1" applyFill="1" applyBorder="1" applyAlignment="1">
      <alignment horizontal="center" vertical="center"/>
    </xf>
    <xf numFmtId="0" fontId="7" fillId="8" borderId="9" xfId="6" applyFont="1" applyFill="1" applyBorder="1" applyAlignment="1">
      <alignment horizontal="center" vertical="center" wrapText="1"/>
    </xf>
    <xf numFmtId="0" fontId="10" fillId="0" borderId="0" xfId="6" applyFont="1" applyFill="1" applyBorder="1" applyAlignment="1">
      <alignment horizontal="right" vertical="center" wrapText="1"/>
    </xf>
    <xf numFmtId="164" fontId="7" fillId="20" borderId="6" xfId="3" applyNumberFormat="1" applyFont="1" applyFill="1" applyBorder="1" applyAlignment="1">
      <alignment horizontal="center" vertical="center"/>
    </xf>
    <xf numFmtId="164" fontId="7" fillId="20" borderId="8" xfId="3" applyNumberFormat="1" applyFont="1" applyFill="1" applyBorder="1" applyAlignment="1">
      <alignment horizontal="center" vertical="center"/>
    </xf>
    <xf numFmtId="164" fontId="7" fillId="20" borderId="11" xfId="3" applyNumberFormat="1" applyFont="1" applyFill="1" applyBorder="1" applyAlignment="1">
      <alignment horizontal="center" vertical="center"/>
    </xf>
    <xf numFmtId="164" fontId="7" fillId="20" borderId="12" xfId="3" applyNumberFormat="1" applyFont="1" applyFill="1" applyBorder="1" applyAlignment="1">
      <alignment horizontal="center" vertical="center"/>
    </xf>
    <xf numFmtId="0" fontId="7" fillId="14" borderId="19" xfId="0" applyFont="1" applyFill="1" applyBorder="1" applyAlignment="1">
      <alignment horizontal="center" vertical="center"/>
    </xf>
    <xf numFmtId="0" fontId="7" fillId="14" borderId="20" xfId="0" applyFont="1" applyFill="1" applyBorder="1" applyAlignment="1">
      <alignment horizontal="center" vertical="center"/>
    </xf>
    <xf numFmtId="0" fontId="7" fillId="8" borderId="18" xfId="6" applyFont="1" applyFill="1" applyBorder="1" applyAlignment="1">
      <alignment horizontal="right" vertical="center" wrapText="1"/>
    </xf>
    <xf numFmtId="0" fontId="7" fillId="8" borderId="16" xfId="6" applyFont="1" applyFill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7" fontId="13" fillId="2" borderId="36" xfId="12" applyNumberFormat="1" applyFont="1" applyFill="1" applyBorder="1" applyAlignment="1" applyProtection="1">
      <alignment horizontal="center" vertical="center"/>
    </xf>
    <xf numFmtId="7" fontId="13" fillId="2" borderId="20" xfId="12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</cellXfs>
  <cellStyles count="13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Normal" xfId="0" builtinId="0"/>
    <cellStyle name="Normal 2" xfId="6" xr:uid="{00000000-0005-0000-0000-000004000000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f.gov.br\SRAC\Users\carlos.ccs\Downloads\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C27B-18FF-45DD-8759-CD4AC867741F}">
  <sheetPr>
    <tabColor rgb="FFFFC000"/>
  </sheetPr>
  <dimension ref="A1:H45"/>
  <sheetViews>
    <sheetView zoomScale="85" zoomScaleNormal="85" workbookViewId="0">
      <selection activeCell="M24" sqref="M24"/>
    </sheetView>
  </sheetViews>
  <sheetFormatPr defaultColWidth="9.1796875" defaultRowHeight="13" x14ac:dyDescent="0.3"/>
  <cols>
    <col min="1" max="1" width="6" style="9" customWidth="1"/>
    <col min="2" max="2" width="32.453125" style="9" customWidth="1"/>
    <col min="3" max="3" width="14.1796875" style="9" customWidth="1"/>
    <col min="4" max="4" width="9.81640625" style="9" customWidth="1"/>
    <col min="5" max="5" width="13.1796875" style="9" customWidth="1"/>
    <col min="6" max="6" width="15.7265625" style="9" customWidth="1"/>
    <col min="7" max="16384" width="9.1796875" style="9"/>
  </cols>
  <sheetData>
    <row r="1" spans="1:8" x14ac:dyDescent="0.3">
      <c r="A1" s="151" t="s">
        <v>74</v>
      </c>
      <c r="B1" s="151"/>
      <c r="C1" s="151"/>
      <c r="D1" s="151"/>
      <c r="E1" s="151"/>
      <c r="F1" s="151"/>
    </row>
    <row r="2" spans="1:8" x14ac:dyDescent="0.3">
      <c r="A2" s="143" t="s">
        <v>161</v>
      </c>
      <c r="B2" s="144"/>
      <c r="C2" s="144"/>
      <c r="D2" s="144"/>
      <c r="E2" s="144"/>
      <c r="F2" s="145"/>
    </row>
    <row r="3" spans="1:8" ht="39" x14ac:dyDescent="0.3">
      <c r="A3" s="44" t="s">
        <v>75</v>
      </c>
      <c r="B3" s="44" t="s">
        <v>76</v>
      </c>
      <c r="C3" s="44" t="s">
        <v>127</v>
      </c>
      <c r="D3" s="44" t="s">
        <v>77</v>
      </c>
      <c r="E3" s="44" t="s">
        <v>78</v>
      </c>
      <c r="F3" s="44" t="s">
        <v>79</v>
      </c>
    </row>
    <row r="4" spans="1:8" x14ac:dyDescent="0.3">
      <c r="A4" s="2">
        <v>1</v>
      </c>
      <c r="B4" s="45" t="s">
        <v>153</v>
      </c>
      <c r="C4" s="2">
        <v>4</v>
      </c>
      <c r="D4" s="46">
        <v>0</v>
      </c>
      <c r="E4" s="47">
        <f>TRUNC((D4*C4),2)</f>
        <v>0</v>
      </c>
      <c r="F4" s="47">
        <f>TRUNC((E4/12),2)</f>
        <v>0</v>
      </c>
    </row>
    <row r="5" spans="1:8" x14ac:dyDescent="0.3">
      <c r="A5" s="2">
        <v>2</v>
      </c>
      <c r="B5" s="45" t="s">
        <v>151</v>
      </c>
      <c r="C5" s="2">
        <v>2</v>
      </c>
      <c r="D5" s="46">
        <v>0</v>
      </c>
      <c r="E5" s="47">
        <f>TRUNC((D5*C5),2)</f>
        <v>0</v>
      </c>
      <c r="F5" s="47">
        <f>TRUNC((E5/12),2)</f>
        <v>0</v>
      </c>
    </row>
    <row r="6" spans="1:8" x14ac:dyDescent="0.3">
      <c r="A6" s="2">
        <v>3</v>
      </c>
      <c r="B6" s="45" t="s">
        <v>152</v>
      </c>
      <c r="C6" s="2">
        <v>2</v>
      </c>
      <c r="D6" s="46">
        <v>0</v>
      </c>
      <c r="E6" s="47">
        <f>TRUNC((D6*C6),2)</f>
        <v>0</v>
      </c>
      <c r="F6" s="47">
        <f>TRUNC((E6/12),2)</f>
        <v>0</v>
      </c>
    </row>
    <row r="7" spans="1:8" x14ac:dyDescent="0.3">
      <c r="A7" s="2">
        <v>4</v>
      </c>
      <c r="B7" s="45" t="s">
        <v>158</v>
      </c>
      <c r="C7" s="2">
        <v>2</v>
      </c>
      <c r="D7" s="46">
        <v>0</v>
      </c>
      <c r="E7" s="47">
        <f>TRUNC((D7*C7),2)</f>
        <v>0</v>
      </c>
      <c r="F7" s="47">
        <f>TRUNC((E7/12),2)</f>
        <v>0</v>
      </c>
    </row>
    <row r="8" spans="1:8" x14ac:dyDescent="0.3">
      <c r="A8" s="149" t="s">
        <v>159</v>
      </c>
      <c r="B8" s="152"/>
      <c r="C8" s="152"/>
      <c r="D8" s="150"/>
      <c r="E8" s="48">
        <f>SUM(E4:E7)</f>
        <v>0</v>
      </c>
      <c r="F8" s="49">
        <f>SUM(F4:F7)</f>
        <v>0</v>
      </c>
    </row>
    <row r="9" spans="1:8" x14ac:dyDescent="0.3">
      <c r="A9" s="143" t="s">
        <v>165</v>
      </c>
      <c r="B9" s="144"/>
      <c r="C9" s="144"/>
      <c r="D9" s="144"/>
      <c r="E9" s="144"/>
      <c r="F9" s="145"/>
    </row>
    <row r="10" spans="1:8" ht="39" x14ac:dyDescent="0.3">
      <c r="A10" s="44" t="s">
        <v>75</v>
      </c>
      <c r="B10" s="44" t="s">
        <v>76</v>
      </c>
      <c r="C10" s="44" t="s">
        <v>127</v>
      </c>
      <c r="D10" s="44" t="s">
        <v>77</v>
      </c>
      <c r="E10" s="44" t="s">
        <v>78</v>
      </c>
      <c r="F10" s="44" t="s">
        <v>79</v>
      </c>
      <c r="G10" s="38"/>
      <c r="H10" s="38"/>
    </row>
    <row r="11" spans="1:8" ht="26" x14ac:dyDescent="0.3">
      <c r="A11" s="2">
        <v>1</v>
      </c>
      <c r="B11" s="45" t="s">
        <v>150</v>
      </c>
      <c r="C11" s="2">
        <v>1</v>
      </c>
      <c r="D11" s="46">
        <v>0</v>
      </c>
      <c r="E11" s="47">
        <f>TRUNC((C11*D11),2)</f>
        <v>0</v>
      </c>
      <c r="F11" s="47">
        <f>TRUNC((E11/12),2)</f>
        <v>0</v>
      </c>
    </row>
    <row r="12" spans="1:8" ht="26" x14ac:dyDescent="0.3">
      <c r="A12" s="2">
        <v>2</v>
      </c>
      <c r="B12" s="45" t="s">
        <v>156</v>
      </c>
      <c r="C12" s="2">
        <v>1</v>
      </c>
      <c r="D12" s="46">
        <v>0</v>
      </c>
      <c r="E12" s="47">
        <f t="shared" ref="E12:E15" si="0">TRUNC((C12*D12),2)</f>
        <v>0</v>
      </c>
      <c r="F12" s="47">
        <f t="shared" ref="F12:F14" si="1">TRUNC((E12/12),2)</f>
        <v>0</v>
      </c>
    </row>
    <row r="13" spans="1:8" ht="26" x14ac:dyDescent="0.3">
      <c r="A13" s="2">
        <v>3</v>
      </c>
      <c r="B13" s="45" t="s">
        <v>157</v>
      </c>
      <c r="C13" s="2">
        <v>1</v>
      </c>
      <c r="D13" s="46">
        <v>0</v>
      </c>
      <c r="E13" s="47">
        <f t="shared" si="0"/>
        <v>0</v>
      </c>
      <c r="F13" s="47">
        <f t="shared" si="1"/>
        <v>0</v>
      </c>
    </row>
    <row r="14" spans="1:8" ht="26" x14ac:dyDescent="0.3">
      <c r="A14" s="2">
        <v>4</v>
      </c>
      <c r="B14" s="45" t="s">
        <v>154</v>
      </c>
      <c r="C14" s="2">
        <v>1</v>
      </c>
      <c r="D14" s="46">
        <v>0</v>
      </c>
      <c r="E14" s="47">
        <f t="shared" si="0"/>
        <v>0</v>
      </c>
      <c r="F14" s="47">
        <f t="shared" si="1"/>
        <v>0</v>
      </c>
    </row>
    <row r="15" spans="1:8" ht="39" x14ac:dyDescent="0.3">
      <c r="A15" s="2">
        <v>5</v>
      </c>
      <c r="B15" s="45" t="s">
        <v>155</v>
      </c>
      <c r="C15" s="2">
        <v>2</v>
      </c>
      <c r="D15" s="46">
        <v>0</v>
      </c>
      <c r="E15" s="47">
        <f t="shared" si="0"/>
        <v>0</v>
      </c>
      <c r="F15" s="47">
        <f>TRUNC((E15/12),2)</f>
        <v>0</v>
      </c>
    </row>
    <row r="16" spans="1:8" ht="13.5" thickBot="1" x14ac:dyDescent="0.35">
      <c r="A16" s="146" t="s">
        <v>160</v>
      </c>
      <c r="B16" s="147"/>
      <c r="C16" s="147"/>
      <c r="D16" s="148"/>
      <c r="E16" s="135">
        <f>SUM(E9:E15)</f>
        <v>0</v>
      </c>
      <c r="F16" s="136">
        <f>SUM(F11:F15)</f>
        <v>0</v>
      </c>
    </row>
    <row r="17" spans="1:6" ht="39" customHeight="1" thickBot="1" x14ac:dyDescent="0.35">
      <c r="A17" s="141" t="s">
        <v>162</v>
      </c>
      <c r="B17" s="156"/>
      <c r="C17" s="156"/>
      <c r="D17" s="156"/>
      <c r="E17" s="156"/>
      <c r="F17" s="157"/>
    </row>
    <row r="18" spans="1:6" x14ac:dyDescent="0.3">
      <c r="A18" s="38"/>
      <c r="B18" s="38"/>
      <c r="C18" s="38"/>
      <c r="D18" s="38"/>
      <c r="E18" s="38"/>
      <c r="F18" s="38"/>
    </row>
    <row r="19" spans="1:6" x14ac:dyDescent="0.3">
      <c r="A19" s="38"/>
      <c r="B19" s="38"/>
      <c r="C19" s="38"/>
      <c r="D19" s="38"/>
      <c r="E19" s="38"/>
      <c r="F19" s="38"/>
    </row>
    <row r="20" spans="1:6" x14ac:dyDescent="0.3">
      <c r="A20" s="50"/>
      <c r="B20" s="153" t="s">
        <v>80</v>
      </c>
      <c r="C20" s="153"/>
      <c r="D20" s="50"/>
      <c r="E20" s="153" t="s">
        <v>81</v>
      </c>
      <c r="F20" s="153"/>
    </row>
    <row r="21" spans="1:6" x14ac:dyDescent="0.3">
      <c r="A21" s="38"/>
      <c r="B21" s="38"/>
      <c r="C21" s="38"/>
      <c r="D21" s="38"/>
      <c r="E21" s="38"/>
      <c r="F21" s="38"/>
    </row>
    <row r="22" spans="1:6" x14ac:dyDescent="0.3">
      <c r="A22" s="38"/>
      <c r="B22" s="154" t="s">
        <v>129</v>
      </c>
      <c r="C22" s="155"/>
      <c r="D22" s="38"/>
      <c r="E22" s="149" t="s">
        <v>128</v>
      </c>
      <c r="F22" s="150"/>
    </row>
    <row r="23" spans="1:6" x14ac:dyDescent="0.3">
      <c r="A23" s="38"/>
      <c r="B23" s="51" t="s">
        <v>82</v>
      </c>
      <c r="C23" s="52">
        <v>0</v>
      </c>
      <c r="D23" s="38"/>
      <c r="E23" s="53" t="s">
        <v>83</v>
      </c>
      <c r="F23" s="54"/>
    </row>
    <row r="24" spans="1:6" x14ac:dyDescent="0.3">
      <c r="A24" s="38"/>
      <c r="B24" s="51" t="s">
        <v>96</v>
      </c>
      <c r="C24" s="55">
        <v>2</v>
      </c>
      <c r="D24" s="38"/>
      <c r="E24" s="53" t="s">
        <v>84</v>
      </c>
      <c r="F24" s="56"/>
    </row>
    <row r="25" spans="1:6" x14ac:dyDescent="0.3">
      <c r="A25" s="38"/>
      <c r="B25" s="51" t="s">
        <v>85</v>
      </c>
      <c r="C25" s="56">
        <v>22</v>
      </c>
      <c r="D25" s="38"/>
      <c r="E25" s="57" t="s">
        <v>86</v>
      </c>
      <c r="F25" s="58"/>
    </row>
    <row r="26" spans="1:6" x14ac:dyDescent="0.3">
      <c r="A26" s="38"/>
      <c r="B26" s="51" t="s">
        <v>87</v>
      </c>
      <c r="C26" s="59">
        <f>C23*C24*C25</f>
        <v>0</v>
      </c>
      <c r="D26" s="38"/>
      <c r="E26" s="53" t="s">
        <v>88</v>
      </c>
      <c r="F26" s="60"/>
    </row>
    <row r="27" spans="1:6" x14ac:dyDescent="0.3">
      <c r="A27" s="38"/>
      <c r="B27" s="51" t="s">
        <v>89</v>
      </c>
      <c r="C27" s="62">
        <v>0</v>
      </c>
      <c r="D27" s="38"/>
      <c r="E27" s="57" t="s">
        <v>86</v>
      </c>
      <c r="F27" s="58"/>
    </row>
    <row r="28" spans="1:6" x14ac:dyDescent="0.3">
      <c r="A28" s="38"/>
      <c r="B28" s="51" t="s">
        <v>90</v>
      </c>
      <c r="C28" s="59">
        <f>C27*6%</f>
        <v>0</v>
      </c>
      <c r="D28" s="38"/>
      <c r="E28" s="53" t="s">
        <v>91</v>
      </c>
      <c r="F28" s="54"/>
    </row>
    <row r="29" spans="1:6" ht="13.5" thickBot="1" x14ac:dyDescent="0.35">
      <c r="A29" s="38"/>
      <c r="B29" s="129" t="s">
        <v>92</v>
      </c>
      <c r="C29" s="130">
        <f>C26-C28</f>
        <v>0</v>
      </c>
      <c r="D29" s="38"/>
      <c r="E29" s="129" t="s">
        <v>93</v>
      </c>
      <c r="F29" s="137">
        <f>TRUNC((F27+F28),2)</f>
        <v>0</v>
      </c>
    </row>
    <row r="30" spans="1:6" ht="28" customHeight="1" thickBot="1" x14ac:dyDescent="0.35">
      <c r="A30" s="38"/>
      <c r="B30" s="141" t="s">
        <v>164</v>
      </c>
      <c r="C30" s="142"/>
      <c r="D30" s="128"/>
      <c r="E30" s="158" t="s">
        <v>163</v>
      </c>
      <c r="F30" s="159"/>
    </row>
    <row r="31" spans="1:6" x14ac:dyDescent="0.3">
      <c r="A31" s="38"/>
      <c r="B31" s="38"/>
      <c r="C31" s="61"/>
      <c r="D31" s="38"/>
      <c r="E31" s="160"/>
      <c r="F31" s="161"/>
    </row>
    <row r="32" spans="1:6" ht="13.5" thickBot="1" x14ac:dyDescent="0.35">
      <c r="E32" s="162"/>
      <c r="F32" s="163"/>
    </row>
    <row r="33" spans="1:6" x14ac:dyDescent="0.3">
      <c r="B33" s="50" t="s">
        <v>94</v>
      </c>
      <c r="C33" s="38"/>
    </row>
    <row r="34" spans="1:6" x14ac:dyDescent="0.3">
      <c r="B34" s="38" t="s">
        <v>95</v>
      </c>
      <c r="C34" s="38"/>
    </row>
    <row r="36" spans="1:6" x14ac:dyDescent="0.3">
      <c r="A36" s="38"/>
      <c r="B36" s="38"/>
      <c r="C36" s="38"/>
      <c r="D36" s="38"/>
      <c r="E36" s="38"/>
      <c r="F36" s="38"/>
    </row>
    <row r="37" spans="1:6" x14ac:dyDescent="0.3">
      <c r="A37" s="38"/>
      <c r="B37" s="38"/>
      <c r="C37" s="38"/>
      <c r="D37" s="38"/>
      <c r="E37" s="38"/>
      <c r="F37" s="38"/>
    </row>
    <row r="38" spans="1:6" ht="24" customHeight="1" x14ac:dyDescent="0.3">
      <c r="A38" s="38"/>
      <c r="D38" s="38"/>
      <c r="E38" s="38"/>
      <c r="F38" s="38"/>
    </row>
    <row r="39" spans="1:6" ht="26.25" customHeight="1" x14ac:dyDescent="0.3">
      <c r="A39" s="38"/>
    </row>
    <row r="40" spans="1:6" ht="22.5" customHeight="1" x14ac:dyDescent="0.3">
      <c r="A40" s="38"/>
      <c r="D40" s="38"/>
      <c r="E40" s="38"/>
      <c r="F40" s="38"/>
    </row>
    <row r="41" spans="1:6" x14ac:dyDescent="0.3">
      <c r="A41" s="38"/>
      <c r="D41" s="38"/>
      <c r="E41" s="38"/>
      <c r="F41" s="38"/>
    </row>
    <row r="42" spans="1:6" x14ac:dyDescent="0.3">
      <c r="A42" s="38"/>
      <c r="D42" s="38"/>
      <c r="E42" s="38"/>
      <c r="F42" s="38"/>
    </row>
    <row r="43" spans="1:6" x14ac:dyDescent="0.3">
      <c r="A43" s="38"/>
      <c r="D43" s="38"/>
      <c r="E43" s="38"/>
      <c r="F43" s="38"/>
    </row>
    <row r="44" spans="1:6" x14ac:dyDescent="0.3">
      <c r="A44" s="38"/>
      <c r="D44" s="38"/>
      <c r="E44" s="38"/>
      <c r="F44" s="38"/>
    </row>
    <row r="45" spans="1:6" x14ac:dyDescent="0.3">
      <c r="A45" s="38"/>
      <c r="D45" s="38"/>
      <c r="E45" s="38"/>
      <c r="F45" s="38"/>
    </row>
  </sheetData>
  <mergeCells count="12">
    <mergeCell ref="B30:C30"/>
    <mergeCell ref="A9:F9"/>
    <mergeCell ref="A16:D16"/>
    <mergeCell ref="E22:F22"/>
    <mergeCell ref="A1:F1"/>
    <mergeCell ref="A2:F2"/>
    <mergeCell ref="A8:D8"/>
    <mergeCell ref="B20:C20"/>
    <mergeCell ref="E20:F20"/>
    <mergeCell ref="B22:C22"/>
    <mergeCell ref="A17:F17"/>
    <mergeCell ref="E30:F32"/>
  </mergeCells>
  <phoneticPr fontId="15" type="noConversion"/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AE373-49CA-4EB8-898F-8F001D33A8D0}">
  <sheetPr>
    <pageSetUpPr fitToPage="1"/>
  </sheetPr>
  <dimension ref="A1:H127"/>
  <sheetViews>
    <sheetView tabSelected="1" topLeftCell="A58" zoomScale="55" zoomScaleNormal="55" workbookViewId="0">
      <selection activeCell="K113" sqref="K113"/>
    </sheetView>
  </sheetViews>
  <sheetFormatPr defaultColWidth="9.1796875" defaultRowHeight="13" x14ac:dyDescent="0.35"/>
  <cols>
    <col min="1" max="1" width="42.453125" style="32" customWidth="1"/>
    <col min="2" max="2" width="32.453125" style="32" customWidth="1"/>
    <col min="3" max="3" width="16" style="33" customWidth="1"/>
    <col min="4" max="4" width="28.6328125" style="34" customWidth="1"/>
    <col min="5" max="5" width="13.1796875" style="1" customWidth="1"/>
    <col min="6" max="6" width="9.1796875" style="1"/>
    <col min="7" max="7" width="15.81640625" style="1" customWidth="1"/>
    <col min="8" max="16384" width="9.1796875" style="1"/>
  </cols>
  <sheetData>
    <row r="1" spans="1:4" ht="15" customHeight="1" x14ac:dyDescent="0.35">
      <c r="A1" s="164"/>
      <c r="B1" s="164"/>
      <c r="C1" s="164"/>
      <c r="D1" s="165"/>
    </row>
    <row r="2" spans="1:4" ht="13.5" customHeight="1" thickBot="1" x14ac:dyDescent="0.4">
      <c r="A2" s="166"/>
      <c r="B2" s="166"/>
      <c r="C2" s="166"/>
      <c r="D2" s="167"/>
    </row>
    <row r="3" spans="1:4" ht="15" customHeight="1" x14ac:dyDescent="0.35">
      <c r="A3" s="168"/>
      <c r="B3" s="169"/>
      <c r="C3" s="170" t="s">
        <v>130</v>
      </c>
      <c r="D3" s="171"/>
    </row>
    <row r="4" spans="1:4" ht="31.5" customHeight="1" x14ac:dyDescent="0.35">
      <c r="A4" s="168"/>
      <c r="B4" s="169"/>
      <c r="C4" s="172" t="s">
        <v>131</v>
      </c>
      <c r="D4" s="173"/>
    </row>
    <row r="5" spans="1:4" x14ac:dyDescent="0.35">
      <c r="A5" s="174" t="s">
        <v>97</v>
      </c>
      <c r="B5" s="174"/>
      <c r="C5" s="174"/>
      <c r="D5" s="175"/>
    </row>
    <row r="6" spans="1:4" x14ac:dyDescent="0.35">
      <c r="A6" s="184"/>
      <c r="B6" s="184"/>
      <c r="C6" s="184"/>
      <c r="D6" s="185"/>
    </row>
    <row r="7" spans="1:4" ht="31.5" customHeight="1" x14ac:dyDescent="0.35">
      <c r="A7" s="3" t="s">
        <v>0</v>
      </c>
      <c r="B7" s="186" t="s">
        <v>98</v>
      </c>
      <c r="C7" s="187"/>
      <c r="D7" s="188"/>
    </row>
    <row r="8" spans="1:4" ht="16.149999999999999" customHeight="1" x14ac:dyDescent="0.35">
      <c r="A8" s="3" t="s">
        <v>1</v>
      </c>
      <c r="B8" s="189" t="s">
        <v>105</v>
      </c>
      <c r="C8" s="190"/>
      <c r="D8" s="191"/>
    </row>
    <row r="9" spans="1:4" ht="22.5" customHeight="1" x14ac:dyDescent="0.35">
      <c r="A9" s="3" t="s">
        <v>2</v>
      </c>
      <c r="B9" s="189" t="s">
        <v>132</v>
      </c>
      <c r="C9" s="190"/>
      <c r="D9" s="191"/>
    </row>
    <row r="10" spans="1:4" ht="32.25" customHeight="1" x14ac:dyDescent="0.35">
      <c r="A10" s="3" t="s">
        <v>3</v>
      </c>
      <c r="B10" s="189" t="s">
        <v>4</v>
      </c>
      <c r="C10" s="190"/>
      <c r="D10" s="191"/>
    </row>
    <row r="11" spans="1:4" x14ac:dyDescent="0.35">
      <c r="A11" s="184"/>
      <c r="B11" s="184"/>
      <c r="C11" s="184"/>
      <c r="D11" s="185"/>
    </row>
    <row r="12" spans="1:4" ht="33.75" customHeight="1" x14ac:dyDescent="0.35">
      <c r="A12" s="133"/>
      <c r="B12" s="5" t="s">
        <v>5</v>
      </c>
      <c r="C12" s="180" t="s">
        <v>103</v>
      </c>
      <c r="D12" s="181"/>
    </row>
    <row r="13" spans="1:4" ht="24.75" customHeight="1" x14ac:dyDescent="0.35">
      <c r="A13" s="134"/>
      <c r="B13" s="6" t="s">
        <v>134</v>
      </c>
      <c r="C13" s="182" t="s">
        <v>149</v>
      </c>
      <c r="D13" s="183"/>
    </row>
    <row r="14" spans="1:4" x14ac:dyDescent="0.35">
      <c r="A14" s="176"/>
      <c r="B14" s="176"/>
      <c r="C14" s="176"/>
      <c r="D14" s="177"/>
    </row>
    <row r="15" spans="1:4" ht="31.5" customHeight="1" x14ac:dyDescent="0.35">
      <c r="A15" s="7" t="s">
        <v>57</v>
      </c>
      <c r="B15" s="182" t="s">
        <v>133</v>
      </c>
      <c r="C15" s="205"/>
      <c r="D15" s="183"/>
    </row>
    <row r="16" spans="1:4" ht="31.5" customHeight="1" x14ac:dyDescent="0.35">
      <c r="A16" s="7" t="s">
        <v>8</v>
      </c>
      <c r="B16" s="182" t="s">
        <v>135</v>
      </c>
      <c r="C16" s="205"/>
      <c r="D16" s="183"/>
    </row>
    <row r="17" spans="1:6" ht="31.5" customHeight="1" x14ac:dyDescent="0.35">
      <c r="A17" s="7" t="s">
        <v>136</v>
      </c>
      <c r="B17" s="206">
        <v>1450.67</v>
      </c>
      <c r="C17" s="207"/>
      <c r="D17" s="208"/>
    </row>
    <row r="18" spans="1:6" ht="48" customHeight="1" x14ac:dyDescent="0.35">
      <c r="A18" s="7" t="s">
        <v>9</v>
      </c>
      <c r="B18" s="182" t="s">
        <v>138</v>
      </c>
      <c r="C18" s="205"/>
      <c r="D18" s="183"/>
    </row>
    <row r="19" spans="1:6" ht="28.5" customHeight="1" x14ac:dyDescent="0.35">
      <c r="A19" s="8" t="s">
        <v>10</v>
      </c>
      <c r="B19" s="209" t="s">
        <v>137</v>
      </c>
      <c r="C19" s="210"/>
      <c r="D19" s="211"/>
    </row>
    <row r="20" spans="1:6" s="4" customFormat="1" ht="27" customHeight="1" x14ac:dyDescent="0.35">
      <c r="A20" s="194"/>
      <c r="B20" s="194"/>
      <c r="C20" s="194"/>
      <c r="D20" s="195"/>
    </row>
    <row r="21" spans="1:6" s="4" customFormat="1" ht="22.5" customHeight="1" x14ac:dyDescent="0.35">
      <c r="A21" s="198" t="s">
        <v>11</v>
      </c>
      <c r="B21" s="199"/>
      <c r="C21" s="200"/>
      <c r="D21" s="35" t="s">
        <v>7</v>
      </c>
    </row>
    <row r="22" spans="1:6" ht="26.25" customHeight="1" x14ac:dyDescent="0.35">
      <c r="A22" s="36" t="s">
        <v>13</v>
      </c>
      <c r="B22" s="201"/>
      <c r="C22" s="202"/>
      <c r="D22" s="64">
        <f>B17</f>
        <v>1450.67</v>
      </c>
    </row>
    <row r="23" spans="1:6" x14ac:dyDescent="0.35">
      <c r="A23" s="37" t="s">
        <v>14</v>
      </c>
      <c r="B23" s="203" t="s">
        <v>143</v>
      </c>
      <c r="C23" s="204"/>
      <c r="D23" s="65">
        <f>TRUNC((+D22*20%),2)</f>
        <v>290.13</v>
      </c>
    </row>
    <row r="24" spans="1:6" x14ac:dyDescent="0.35">
      <c r="A24" s="178"/>
      <c r="B24" s="178"/>
      <c r="C24" s="179"/>
      <c r="D24" s="63">
        <f>SUM(D22:D23)</f>
        <v>1740.8</v>
      </c>
    </row>
    <row r="25" spans="1:6" s="4" customFormat="1" ht="25.5" customHeight="1" x14ac:dyDescent="0.35">
      <c r="A25" s="192"/>
      <c r="B25" s="192"/>
      <c r="C25" s="193"/>
      <c r="D25" s="63">
        <f>SUM(D24:D24)</f>
        <v>1740.8</v>
      </c>
    </row>
    <row r="26" spans="1:6" s="4" customFormat="1" ht="25.5" customHeight="1" x14ac:dyDescent="0.35">
      <c r="A26" s="194"/>
      <c r="B26" s="194"/>
      <c r="C26" s="194"/>
      <c r="D26" s="195"/>
    </row>
    <row r="27" spans="1:6" s="4" customFormat="1" ht="25.5" customHeight="1" x14ac:dyDescent="0.35">
      <c r="A27" s="196" t="s">
        <v>16</v>
      </c>
      <c r="B27" s="196"/>
      <c r="C27" s="196"/>
      <c r="D27" s="197"/>
    </row>
    <row r="28" spans="1:6" s="4" customFormat="1" ht="25.5" customHeight="1" x14ac:dyDescent="0.35">
      <c r="A28" s="198" t="s">
        <v>17</v>
      </c>
      <c r="B28" s="199"/>
      <c r="C28" s="200"/>
      <c r="D28" s="35" t="s">
        <v>7</v>
      </c>
      <c r="F28" s="10"/>
    </row>
    <row r="29" spans="1:6" s="4" customFormat="1" ht="25.5" customHeight="1" x14ac:dyDescent="0.35">
      <c r="A29" s="11" t="s">
        <v>100</v>
      </c>
      <c r="B29" s="12"/>
      <c r="C29" s="69">
        <f>(1/12)</f>
        <v>8.3333000000000004E-2</v>
      </c>
      <c r="D29" s="63">
        <f>TRUNC($D$25*C29,2)</f>
        <v>145.06</v>
      </c>
    </row>
    <row r="30" spans="1:6" s="4" customFormat="1" ht="25.5" customHeight="1" x14ac:dyDescent="0.35">
      <c r="A30" s="216" t="s">
        <v>99</v>
      </c>
      <c r="B30" s="217"/>
      <c r="C30" s="67">
        <v>0.121</v>
      </c>
      <c r="D30" s="63">
        <f>TRUNC($D$25*C30,2)</f>
        <v>210.63</v>
      </c>
    </row>
    <row r="31" spans="1:6" s="4" customFormat="1" ht="25.5" customHeight="1" x14ac:dyDescent="0.35">
      <c r="A31" s="218"/>
      <c r="B31" s="219"/>
      <c r="C31" s="68">
        <f>SUM(C29:C30)</f>
        <v>0.20433000000000001</v>
      </c>
      <c r="D31" s="63">
        <f>SUM(D29:D30)</f>
        <v>355.69</v>
      </c>
    </row>
    <row r="32" spans="1:6" s="4" customFormat="1" ht="25.5" customHeight="1" thickBot="1" x14ac:dyDescent="0.4">
      <c r="A32" s="220"/>
      <c r="B32" s="220"/>
      <c r="C32" s="221"/>
      <c r="D32" s="70">
        <f>SUM(D31:D31)</f>
        <v>355.69</v>
      </c>
    </row>
    <row r="33" spans="1:5" s="4" customFormat="1" ht="25.5" customHeight="1" thickTop="1" thickBot="1" x14ac:dyDescent="0.4">
      <c r="A33" s="222"/>
      <c r="B33" s="223"/>
      <c r="C33" s="110" t="s">
        <v>18</v>
      </c>
      <c r="D33" s="73">
        <f>D25</f>
        <v>1740.8</v>
      </c>
    </row>
    <row r="34" spans="1:5" s="4" customFormat="1" ht="22.5" customHeight="1" thickTop="1" thickBot="1" x14ac:dyDescent="0.4">
      <c r="A34" s="224"/>
      <c r="B34" s="225"/>
      <c r="C34" s="110" t="s">
        <v>19</v>
      </c>
      <c r="D34" s="74">
        <f>D32</f>
        <v>355.69</v>
      </c>
    </row>
    <row r="35" spans="1:5" s="4" customFormat="1" ht="22.5" customHeight="1" thickTop="1" x14ac:dyDescent="0.35">
      <c r="A35" s="224"/>
      <c r="B35" s="225"/>
      <c r="C35" s="72" t="s">
        <v>15</v>
      </c>
      <c r="D35" s="75">
        <f>SUM(D33:D34)</f>
        <v>2096.4899999999998</v>
      </c>
    </row>
    <row r="36" spans="1:5" s="4" customFormat="1" ht="42" customHeight="1" x14ac:dyDescent="0.35">
      <c r="A36" s="226"/>
      <c r="B36" s="226"/>
      <c r="C36" s="226"/>
      <c r="D36" s="226"/>
      <c r="E36" s="13"/>
    </row>
    <row r="37" spans="1:5" s="4" customFormat="1" ht="22.5" customHeight="1" x14ac:dyDescent="0.35">
      <c r="A37" s="198" t="s">
        <v>20</v>
      </c>
      <c r="B37" s="199"/>
      <c r="C37" s="200"/>
      <c r="D37" s="35" t="s">
        <v>7</v>
      </c>
      <c r="E37" s="13"/>
    </row>
    <row r="38" spans="1:5" s="4" customFormat="1" ht="22.5" customHeight="1" x14ac:dyDescent="0.35">
      <c r="A38" s="212" t="s">
        <v>6</v>
      </c>
      <c r="B38" s="213"/>
      <c r="C38" s="15">
        <v>0.2</v>
      </c>
      <c r="D38" s="63">
        <f t="shared" ref="D38:D45" si="0">TRUNC($D$35*C38,2)</f>
        <v>419.29</v>
      </c>
      <c r="E38" s="13"/>
    </row>
    <row r="39" spans="1:5" s="4" customFormat="1" ht="22.5" customHeight="1" x14ac:dyDescent="0.35">
      <c r="A39" s="212" t="s">
        <v>21</v>
      </c>
      <c r="B39" s="213"/>
      <c r="C39" s="83">
        <v>2.5000000000000001E-2</v>
      </c>
      <c r="D39" s="63">
        <f t="shared" si="0"/>
        <v>52.41</v>
      </c>
      <c r="E39" s="14"/>
    </row>
    <row r="40" spans="1:5" s="4" customFormat="1" ht="22.5" customHeight="1" x14ac:dyDescent="0.35">
      <c r="A40" s="214" t="s">
        <v>66</v>
      </c>
      <c r="B40" s="215"/>
      <c r="C40" s="138">
        <v>0</v>
      </c>
      <c r="D40" s="139">
        <f t="shared" si="0"/>
        <v>0</v>
      </c>
    </row>
    <row r="41" spans="1:5" s="4" customFormat="1" ht="22.5" customHeight="1" x14ac:dyDescent="0.35">
      <c r="A41" s="212" t="s">
        <v>22</v>
      </c>
      <c r="B41" s="213"/>
      <c r="C41" s="83">
        <v>1.4999999999999999E-2</v>
      </c>
      <c r="D41" s="63">
        <f t="shared" si="0"/>
        <v>31.44</v>
      </c>
      <c r="E41" s="13"/>
    </row>
    <row r="42" spans="1:5" s="4" customFormat="1" ht="22.5" customHeight="1" x14ac:dyDescent="0.35">
      <c r="A42" s="212" t="s">
        <v>23</v>
      </c>
      <c r="B42" s="213"/>
      <c r="C42" s="83">
        <v>0.01</v>
      </c>
      <c r="D42" s="63">
        <f t="shared" si="0"/>
        <v>20.96</v>
      </c>
      <c r="E42" s="16"/>
    </row>
    <row r="43" spans="1:5" s="4" customFormat="1" ht="22.5" customHeight="1" x14ac:dyDescent="0.35">
      <c r="A43" s="212" t="s">
        <v>24</v>
      </c>
      <c r="B43" s="213"/>
      <c r="C43" s="83">
        <v>6.0000000000000001E-3</v>
      </c>
      <c r="D43" s="63">
        <f t="shared" si="0"/>
        <v>12.57</v>
      </c>
    </row>
    <row r="44" spans="1:5" s="4" customFormat="1" ht="22.5" customHeight="1" x14ac:dyDescent="0.35">
      <c r="A44" s="212" t="s">
        <v>25</v>
      </c>
      <c r="B44" s="213"/>
      <c r="C44" s="83">
        <v>2E-3</v>
      </c>
      <c r="D44" s="63">
        <f t="shared" si="0"/>
        <v>4.1900000000000004</v>
      </c>
    </row>
    <row r="45" spans="1:5" s="4" customFormat="1" ht="22.5" customHeight="1" x14ac:dyDescent="0.35">
      <c r="A45" s="212" t="s">
        <v>26</v>
      </c>
      <c r="B45" s="213"/>
      <c r="C45" s="83">
        <v>0.08</v>
      </c>
      <c r="D45" s="63">
        <f t="shared" si="0"/>
        <v>167.71</v>
      </c>
    </row>
    <row r="46" spans="1:5" s="4" customFormat="1" ht="22.5" customHeight="1" x14ac:dyDescent="0.35">
      <c r="A46" s="240"/>
      <c r="B46" s="241"/>
      <c r="C46" s="76">
        <f>SUM(C38:C45)</f>
        <v>0.33800000000000002</v>
      </c>
      <c r="D46" s="77">
        <f>SUM(D38:D45)</f>
        <v>708.57</v>
      </c>
    </row>
    <row r="47" spans="1:5" s="4" customFormat="1" ht="25.5" customHeight="1" x14ac:dyDescent="0.35">
      <c r="A47" s="196" t="s">
        <v>73</v>
      </c>
      <c r="B47" s="196"/>
      <c r="C47" s="196"/>
      <c r="D47" s="197"/>
    </row>
    <row r="48" spans="1:5" ht="25.5" customHeight="1" x14ac:dyDescent="0.35">
      <c r="A48" s="198" t="s">
        <v>27</v>
      </c>
      <c r="B48" s="199"/>
      <c r="C48" s="200"/>
      <c r="D48" s="35" t="s">
        <v>7</v>
      </c>
    </row>
    <row r="49" spans="1:7" ht="25.5" customHeight="1" x14ac:dyDescent="0.35">
      <c r="A49" s="237" t="s">
        <v>144</v>
      </c>
      <c r="B49" s="238"/>
      <c r="C49" s="239"/>
      <c r="D49" s="63">
        <f>'Uniforme + Transport. + V. Alim'!C29</f>
        <v>0</v>
      </c>
    </row>
    <row r="50" spans="1:7" ht="25.5" customHeight="1" x14ac:dyDescent="0.35">
      <c r="A50" s="237" t="s">
        <v>145</v>
      </c>
      <c r="B50" s="238"/>
      <c r="C50" s="239"/>
      <c r="D50" s="63">
        <f>'Uniforme + Transport. + V. Alim'!F29</f>
        <v>0</v>
      </c>
    </row>
    <row r="51" spans="1:7" ht="25.5" customHeight="1" x14ac:dyDescent="0.35">
      <c r="A51" s="237" t="s">
        <v>146</v>
      </c>
      <c r="B51" s="238"/>
      <c r="C51" s="239"/>
      <c r="D51" s="63">
        <v>0</v>
      </c>
    </row>
    <row r="52" spans="1:7" s="4" customFormat="1" ht="25.5" customHeight="1" x14ac:dyDescent="0.35">
      <c r="A52" s="218"/>
      <c r="B52" s="218"/>
      <c r="C52" s="219"/>
      <c r="D52" s="77">
        <f>SUM(D49:D51)</f>
        <v>0</v>
      </c>
    </row>
    <row r="53" spans="1:7" s="4" customFormat="1" ht="25.5" customHeight="1" x14ac:dyDescent="0.35">
      <c r="A53" s="227"/>
      <c r="B53" s="227"/>
      <c r="C53" s="227"/>
      <c r="D53" s="228"/>
    </row>
    <row r="54" spans="1:7" s="4" customFormat="1" ht="25.5" customHeight="1" x14ac:dyDescent="0.35">
      <c r="A54" s="229" t="s">
        <v>29</v>
      </c>
      <c r="B54" s="230"/>
      <c r="C54" s="231"/>
      <c r="D54" s="79" t="s">
        <v>7</v>
      </c>
    </row>
    <row r="55" spans="1:7" s="4" customFormat="1" ht="25.5" customHeight="1" x14ac:dyDescent="0.35">
      <c r="A55" s="39" t="s">
        <v>17</v>
      </c>
      <c r="B55" s="40"/>
      <c r="C55" s="41"/>
      <c r="D55" s="80">
        <f>D32</f>
        <v>355.69</v>
      </c>
    </row>
    <row r="56" spans="1:7" s="4" customFormat="1" ht="25.5" customHeight="1" x14ac:dyDescent="0.35">
      <c r="A56" s="39" t="s">
        <v>20</v>
      </c>
      <c r="B56" s="40"/>
      <c r="C56" s="41"/>
      <c r="D56" s="80">
        <f>D46</f>
        <v>708.57</v>
      </c>
    </row>
    <row r="57" spans="1:7" s="4" customFormat="1" ht="25.5" customHeight="1" x14ac:dyDescent="0.35">
      <c r="A57" s="232"/>
      <c r="B57" s="232"/>
      <c r="C57" s="233"/>
      <c r="D57" s="81">
        <f>SUM(D55:D56)</f>
        <v>1064.26</v>
      </c>
    </row>
    <row r="58" spans="1:7" s="4" customFormat="1" ht="25.5" customHeight="1" x14ac:dyDescent="0.35">
      <c r="A58" s="234"/>
      <c r="B58" s="234"/>
      <c r="C58" s="234"/>
      <c r="D58" s="234"/>
      <c r="G58" s="18"/>
    </row>
    <row r="59" spans="1:7" s="4" customFormat="1" ht="25.5" customHeight="1" x14ac:dyDescent="0.35">
      <c r="A59" s="198" t="s">
        <v>30</v>
      </c>
      <c r="B59" s="235"/>
      <c r="C59" s="236"/>
      <c r="D59" s="35" t="s">
        <v>7</v>
      </c>
      <c r="G59" s="19"/>
    </row>
    <row r="60" spans="1:7" s="4" customFormat="1" ht="25.5" customHeight="1" x14ac:dyDescent="0.35">
      <c r="A60" s="251" t="s">
        <v>31</v>
      </c>
      <c r="B60" s="252"/>
      <c r="C60" s="69">
        <f>((1/12)*5%)</f>
        <v>4.1669999999999997E-3</v>
      </c>
      <c r="D60" s="85">
        <f>TRUNC(($D$25)*C60,2)</f>
        <v>7.25</v>
      </c>
    </row>
    <row r="61" spans="1:7" s="4" customFormat="1" ht="25.5" customHeight="1" x14ac:dyDescent="0.35">
      <c r="A61" s="251" t="s">
        <v>67</v>
      </c>
      <c r="B61" s="252"/>
      <c r="C61" s="84">
        <f>+C45</f>
        <v>0.08</v>
      </c>
      <c r="D61" s="85">
        <f>TRUNC(+D60*C61,2)</f>
        <v>0.57999999999999996</v>
      </c>
    </row>
    <row r="62" spans="1:7" s="4" customFormat="1" ht="25.5" customHeight="1" x14ac:dyDescent="0.35">
      <c r="A62" s="251" t="s">
        <v>101</v>
      </c>
      <c r="B62" s="252"/>
      <c r="C62" s="69">
        <f>(0.4*0.08)*0.05</f>
        <v>1.6000000000000001E-3</v>
      </c>
      <c r="D62" s="85">
        <f>TRUNC(($D$25)*C62,2)</f>
        <v>2.78</v>
      </c>
    </row>
    <row r="63" spans="1:7" s="4" customFormat="1" ht="25.5" customHeight="1" x14ac:dyDescent="0.35">
      <c r="A63" s="253" t="s">
        <v>32</v>
      </c>
      <c r="B63" s="254"/>
      <c r="C63" s="84">
        <f>((7/30)/12)*100%</f>
        <v>1.9439999999999999E-2</v>
      </c>
      <c r="D63" s="85">
        <f>TRUNC(($D$25)*C63,2)</f>
        <v>33.840000000000003</v>
      </c>
    </row>
    <row r="64" spans="1:7" s="4" customFormat="1" ht="38.25" customHeight="1" x14ac:dyDescent="0.35">
      <c r="A64" s="251" t="s">
        <v>58</v>
      </c>
      <c r="B64" s="252"/>
      <c r="C64" s="84">
        <f>+C46</f>
        <v>0.33800000000000002</v>
      </c>
      <c r="D64" s="85">
        <f>TRUNC(+D63*C64,2)</f>
        <v>11.43</v>
      </c>
    </row>
    <row r="65" spans="1:4" s="4" customFormat="1" ht="25.5" customHeight="1" x14ac:dyDescent="0.35">
      <c r="A65" s="255" t="s">
        <v>102</v>
      </c>
      <c r="B65" s="256"/>
      <c r="C65" s="82">
        <f>(40%*8%)*95%</f>
        <v>3.04E-2</v>
      </c>
      <c r="D65" s="85">
        <f>TRUNC(($D$25)*C65,2)</f>
        <v>52.92</v>
      </c>
    </row>
    <row r="66" spans="1:4" s="4" customFormat="1" ht="16.149999999999999" customHeight="1" thickBot="1" x14ac:dyDescent="0.4">
      <c r="A66" s="242"/>
      <c r="B66" s="242"/>
      <c r="C66" s="243"/>
      <c r="D66" s="86">
        <f>SUM(D60:D65)</f>
        <v>108.8</v>
      </c>
    </row>
    <row r="67" spans="1:4" s="4" customFormat="1" ht="22.5" customHeight="1" thickTop="1" thickBot="1" x14ac:dyDescent="0.4">
      <c r="A67" s="244"/>
      <c r="B67" s="244"/>
      <c r="C67" s="110" t="s">
        <v>18</v>
      </c>
      <c r="D67" s="71">
        <f>D25</f>
        <v>1740.8</v>
      </c>
    </row>
    <row r="68" spans="1:4" s="4" customFormat="1" ht="22.5" customHeight="1" thickTop="1" thickBot="1" x14ac:dyDescent="0.4">
      <c r="A68" s="244"/>
      <c r="B68" s="244"/>
      <c r="C68" s="110" t="s">
        <v>33</v>
      </c>
      <c r="D68" s="71">
        <f>D57</f>
        <v>1064.26</v>
      </c>
    </row>
    <row r="69" spans="1:4" s="4" customFormat="1" ht="22.5" customHeight="1" thickTop="1" thickBot="1" x14ac:dyDescent="0.4">
      <c r="A69" s="244"/>
      <c r="B69" s="244"/>
      <c r="C69" s="110" t="s">
        <v>34</v>
      </c>
      <c r="D69" s="71">
        <f>D66</f>
        <v>108.8</v>
      </c>
    </row>
    <row r="70" spans="1:4" s="4" customFormat="1" ht="23.25" customHeight="1" thickTop="1" thickBot="1" x14ac:dyDescent="0.4">
      <c r="A70" s="244"/>
      <c r="B70" s="244"/>
      <c r="C70" s="21" t="s">
        <v>28</v>
      </c>
      <c r="D70" s="71">
        <f>SUM(D67:D69)</f>
        <v>2913.86</v>
      </c>
    </row>
    <row r="71" spans="1:4" s="4" customFormat="1" ht="23.25" customHeight="1" thickTop="1" x14ac:dyDescent="0.35">
      <c r="A71" s="194"/>
      <c r="B71" s="194"/>
      <c r="C71" s="195"/>
      <c r="D71" s="111" t="s">
        <v>12</v>
      </c>
    </row>
    <row r="72" spans="1:4" s="4" customFormat="1" ht="26.25" customHeight="1" x14ac:dyDescent="0.35">
      <c r="A72" s="245"/>
      <c r="B72" s="245"/>
      <c r="C72" s="245"/>
      <c r="D72" s="246"/>
    </row>
    <row r="73" spans="1:4" s="4" customFormat="1" ht="26.25" customHeight="1" x14ac:dyDescent="0.35">
      <c r="A73" s="247" t="s">
        <v>59</v>
      </c>
      <c r="B73" s="248"/>
      <c r="C73" s="249"/>
      <c r="D73" s="35" t="s">
        <v>7</v>
      </c>
    </row>
    <row r="74" spans="1:4" s="4" customFormat="1" ht="26.25" customHeight="1" x14ac:dyDescent="0.35">
      <c r="A74" s="250" t="s">
        <v>60</v>
      </c>
      <c r="B74" s="250"/>
      <c r="C74" s="78">
        <f>(( 1+1/3)/12)/12</f>
        <v>9.2599999999999991E-3</v>
      </c>
      <c r="D74" s="85">
        <f>TRUNC(+C74*$D$70,2)</f>
        <v>26.98</v>
      </c>
    </row>
    <row r="75" spans="1:4" s="4" customFormat="1" ht="26.25" customHeight="1" x14ac:dyDescent="0.35">
      <c r="A75" s="250" t="s">
        <v>61</v>
      </c>
      <c r="B75" s="250"/>
      <c r="C75" s="82">
        <f>((2/30)/12)</f>
        <v>5.5599999999999998E-3</v>
      </c>
      <c r="D75" s="85">
        <f>TRUNC(+C75*$D$70,2)</f>
        <v>16.2</v>
      </c>
    </row>
    <row r="76" spans="1:4" s="4" customFormat="1" ht="26.25" customHeight="1" x14ac:dyDescent="0.35">
      <c r="A76" s="250" t="s">
        <v>62</v>
      </c>
      <c r="B76" s="250"/>
      <c r="C76" s="78">
        <f>((5/30)/12)*0.02</f>
        <v>2.7999999999999998E-4</v>
      </c>
      <c r="D76" s="85">
        <f>TRUNC(+C76*$D$70,2)</f>
        <v>0.81</v>
      </c>
    </row>
    <row r="77" spans="1:4" s="4" customFormat="1" ht="26.25" customHeight="1" x14ac:dyDescent="0.35">
      <c r="A77" s="250" t="s">
        <v>63</v>
      </c>
      <c r="B77" s="250"/>
      <c r="C77" s="78">
        <f>((15/30)/12)*0.08</f>
        <v>3.3300000000000001E-3</v>
      </c>
      <c r="D77" s="85">
        <f>TRUNC(+C77*$D$70,2)</f>
        <v>9.6999999999999993</v>
      </c>
    </row>
    <row r="78" spans="1:4" s="4" customFormat="1" ht="26.25" customHeight="1" x14ac:dyDescent="0.35">
      <c r="A78" s="250" t="s">
        <v>64</v>
      </c>
      <c r="B78" s="250"/>
      <c r="C78" s="88">
        <f>(4/12)/12*0.02*100/100</f>
        <v>5.5999999999999995E-4</v>
      </c>
      <c r="D78" s="85">
        <f t="shared" ref="D78:D79" si="1">TRUNC(+C78*$D$70,2)</f>
        <v>1.63</v>
      </c>
    </row>
    <row r="79" spans="1:4" s="4" customFormat="1" ht="26.25" customHeight="1" x14ac:dyDescent="0.35">
      <c r="A79" s="250" t="s">
        <v>65</v>
      </c>
      <c r="B79" s="250"/>
      <c r="C79" s="78">
        <v>0</v>
      </c>
      <c r="D79" s="85">
        <f t="shared" si="1"/>
        <v>0</v>
      </c>
    </row>
    <row r="80" spans="1:4" s="4" customFormat="1" ht="26.25" customHeight="1" x14ac:dyDescent="0.35">
      <c r="A80" s="192"/>
      <c r="B80" s="193"/>
      <c r="C80" s="87"/>
      <c r="D80" s="77">
        <f>SUM(D74:D79)</f>
        <v>55.32</v>
      </c>
    </row>
    <row r="81" spans="1:8" s="4" customFormat="1" ht="23.25" customHeight="1" x14ac:dyDescent="0.35">
      <c r="A81" s="260"/>
      <c r="B81" s="260"/>
      <c r="C81" s="260"/>
      <c r="D81" s="261"/>
    </row>
    <row r="82" spans="1:8" s="4" customFormat="1" ht="23.25" customHeight="1" x14ac:dyDescent="0.35">
      <c r="A82" s="247" t="s">
        <v>68</v>
      </c>
      <c r="B82" s="248"/>
      <c r="C82" s="249"/>
      <c r="D82" s="35" t="s">
        <v>7</v>
      </c>
    </row>
    <row r="83" spans="1:8" s="4" customFormat="1" ht="59.25" customHeight="1" x14ac:dyDescent="0.35">
      <c r="A83" s="237" t="s">
        <v>69</v>
      </c>
      <c r="B83" s="239"/>
      <c r="C83" s="15"/>
      <c r="D83" s="89">
        <v>0</v>
      </c>
    </row>
    <row r="84" spans="1:8" s="4" customFormat="1" ht="15.65" customHeight="1" x14ac:dyDescent="0.35">
      <c r="A84" s="192"/>
      <c r="B84" s="193"/>
      <c r="C84" s="87"/>
      <c r="D84" s="77">
        <f>SUM(D83)</f>
        <v>0</v>
      </c>
    </row>
    <row r="85" spans="1:8" s="4" customFormat="1" ht="20.25" customHeight="1" x14ac:dyDescent="0.35">
      <c r="A85" s="262"/>
      <c r="B85" s="262"/>
      <c r="C85" s="262"/>
      <c r="D85" s="262"/>
    </row>
    <row r="86" spans="1:8" s="4" customFormat="1" x14ac:dyDescent="0.35">
      <c r="A86" s="229" t="s">
        <v>35</v>
      </c>
      <c r="B86" s="230"/>
      <c r="C86" s="231"/>
      <c r="D86" s="17" t="s">
        <v>7</v>
      </c>
    </row>
    <row r="87" spans="1:8" s="4" customFormat="1" ht="31.15" customHeight="1" x14ac:dyDescent="0.35">
      <c r="A87" s="39" t="s">
        <v>59</v>
      </c>
      <c r="B87" s="40"/>
      <c r="C87" s="41"/>
      <c r="D87" s="80">
        <f>+D80</f>
        <v>55.32</v>
      </c>
    </row>
    <row r="88" spans="1:8" s="4" customFormat="1" x14ac:dyDescent="0.35">
      <c r="A88" s="39" t="s">
        <v>68</v>
      </c>
      <c r="B88" s="40"/>
      <c r="C88" s="41"/>
      <c r="D88" s="77">
        <f>+D84</f>
        <v>0</v>
      </c>
    </row>
    <row r="89" spans="1:8" s="4" customFormat="1" ht="15" customHeight="1" x14ac:dyDescent="0.35">
      <c r="A89" s="232" t="s">
        <v>15</v>
      </c>
      <c r="B89" s="232"/>
      <c r="C89" s="233"/>
      <c r="D89" s="81">
        <f>SUM(D87:D88)</f>
        <v>55.32</v>
      </c>
    </row>
    <row r="90" spans="1:8" s="4" customFormat="1" ht="25.5" customHeight="1" x14ac:dyDescent="0.35">
      <c r="A90" s="192"/>
      <c r="B90" s="192"/>
      <c r="C90" s="193"/>
      <c r="D90" s="77">
        <f>SUM(D89:D89)</f>
        <v>55.32</v>
      </c>
    </row>
    <row r="91" spans="1:8" s="4" customFormat="1" x14ac:dyDescent="0.35">
      <c r="A91" s="194"/>
      <c r="B91" s="194"/>
      <c r="C91" s="195"/>
      <c r="D91" s="66"/>
    </row>
    <row r="92" spans="1:8" s="4" customFormat="1" x14ac:dyDescent="0.35">
      <c r="A92" s="198" t="s">
        <v>36</v>
      </c>
      <c r="B92" s="199"/>
      <c r="C92" s="200"/>
      <c r="D92" s="35" t="s">
        <v>7</v>
      </c>
    </row>
    <row r="93" spans="1:8" s="4" customFormat="1" ht="25.5" customHeight="1" x14ac:dyDescent="0.35">
      <c r="A93" s="257" t="s">
        <v>148</v>
      </c>
      <c r="B93" s="258"/>
      <c r="C93" s="259"/>
      <c r="D93" s="139">
        <f>'Uniforme + Transport. + V. Alim'!F8</f>
        <v>0</v>
      </c>
    </row>
    <row r="94" spans="1:8" s="4" customFormat="1" ht="18.75" customHeight="1" x14ac:dyDescent="0.35">
      <c r="A94" s="257" t="s">
        <v>147</v>
      </c>
      <c r="B94" s="258"/>
      <c r="C94" s="259"/>
      <c r="D94" s="139">
        <f>'Uniforme + Transport. + V. Alim'!F16</f>
        <v>0</v>
      </c>
      <c r="E94" s="114"/>
      <c r="F94" s="113"/>
      <c r="G94" s="113"/>
      <c r="H94" s="113"/>
    </row>
    <row r="95" spans="1:8" s="4" customFormat="1" ht="16.149999999999999" customHeight="1" thickBot="1" x14ac:dyDescent="0.4">
      <c r="A95" s="192"/>
      <c r="B95" s="192"/>
      <c r="C95" s="193"/>
      <c r="D95" s="77">
        <f>SUM(D93:D94)</f>
        <v>0</v>
      </c>
      <c r="E95" s="13"/>
    </row>
    <row r="96" spans="1:8" s="4" customFormat="1" ht="22.5" customHeight="1" thickTop="1" thickBot="1" x14ac:dyDescent="0.4">
      <c r="A96" s="244"/>
      <c r="B96" s="244"/>
      <c r="C96" s="110" t="s">
        <v>18</v>
      </c>
      <c r="D96" s="71">
        <f>D25</f>
        <v>1740.8</v>
      </c>
    </row>
    <row r="97" spans="1:4" s="4" customFormat="1" ht="22.5" customHeight="1" thickTop="1" thickBot="1" x14ac:dyDescent="0.4">
      <c r="A97" s="244"/>
      <c r="B97" s="244"/>
      <c r="C97" s="110" t="s">
        <v>33</v>
      </c>
      <c r="D97" s="71">
        <f>D57</f>
        <v>1064.26</v>
      </c>
    </row>
    <row r="98" spans="1:4" s="4" customFormat="1" ht="22.5" customHeight="1" thickTop="1" thickBot="1" x14ac:dyDescent="0.4">
      <c r="A98" s="244"/>
      <c r="B98" s="244"/>
      <c r="C98" s="110" t="s">
        <v>34</v>
      </c>
      <c r="D98" s="71">
        <f>D66</f>
        <v>108.8</v>
      </c>
    </row>
    <row r="99" spans="1:4" s="4" customFormat="1" ht="22.5" customHeight="1" thickTop="1" thickBot="1" x14ac:dyDescent="0.4">
      <c r="A99" s="244"/>
      <c r="B99" s="244"/>
      <c r="C99" s="110" t="s">
        <v>37</v>
      </c>
      <c r="D99" s="71">
        <f>D90</f>
        <v>55.32</v>
      </c>
    </row>
    <row r="100" spans="1:4" s="4" customFormat="1" ht="22.5" customHeight="1" thickTop="1" thickBot="1" x14ac:dyDescent="0.4">
      <c r="A100" s="244"/>
      <c r="B100" s="244"/>
      <c r="C100" s="110" t="s">
        <v>38</v>
      </c>
      <c r="D100" s="71">
        <f>D95</f>
        <v>0</v>
      </c>
    </row>
    <row r="101" spans="1:4" s="4" customFormat="1" ht="22.5" customHeight="1" thickTop="1" thickBot="1" x14ac:dyDescent="0.4">
      <c r="A101" s="244"/>
      <c r="B101" s="244"/>
      <c r="C101" s="21" t="s">
        <v>28</v>
      </c>
      <c r="D101" s="71">
        <f>SUM(D96:D100)</f>
        <v>2969.18</v>
      </c>
    </row>
    <row r="102" spans="1:4" s="4" customFormat="1" ht="13.5" thickTop="1" x14ac:dyDescent="0.35">
      <c r="A102" s="194"/>
      <c r="B102" s="194" t="s">
        <v>39</v>
      </c>
      <c r="C102" s="195" t="s">
        <v>40</v>
      </c>
      <c r="D102" s="66"/>
    </row>
    <row r="103" spans="1:4" s="4" customFormat="1" x14ac:dyDescent="0.35">
      <c r="A103" s="198" t="s">
        <v>41</v>
      </c>
      <c r="B103" s="199"/>
      <c r="C103" s="200"/>
      <c r="D103" s="35" t="s">
        <v>7</v>
      </c>
    </row>
    <row r="104" spans="1:4" s="4" customFormat="1" ht="31.15" customHeight="1" x14ac:dyDescent="0.35">
      <c r="A104" s="140" t="s">
        <v>42</v>
      </c>
      <c r="B104" s="265"/>
      <c r="C104" s="266"/>
      <c r="D104" s="139">
        <f>TRUNC(+D101*B104,2)</f>
        <v>0</v>
      </c>
    </row>
    <row r="105" spans="1:4" s="4" customFormat="1" ht="31.9" customHeight="1" thickBot="1" x14ac:dyDescent="0.4">
      <c r="A105" s="140" t="s">
        <v>43</v>
      </c>
      <c r="B105" s="267"/>
      <c r="C105" s="268"/>
      <c r="D105" s="139">
        <f>TRUNC(B105*(+D101+D104),2)</f>
        <v>0</v>
      </c>
    </row>
    <row r="106" spans="1:4" s="4" customFormat="1" ht="27" customHeight="1" thickBot="1" x14ac:dyDescent="0.4">
      <c r="A106" s="42" t="s">
        <v>44</v>
      </c>
      <c r="B106" s="269" t="s">
        <v>45</v>
      </c>
      <c r="C106" s="270"/>
      <c r="D106" s="102">
        <f>SUM(D104:D105,D101)</f>
        <v>2969.18</v>
      </c>
    </row>
    <row r="107" spans="1:4" s="4" customFormat="1" ht="13.5" thickBot="1" x14ac:dyDescent="0.4">
      <c r="A107" s="109" t="s">
        <v>46</v>
      </c>
      <c r="B107" s="90">
        <f>(C114*100)</f>
        <v>8.65</v>
      </c>
      <c r="C107" s="91">
        <f>+(100-B107)/100</f>
        <v>0.91349999999999998</v>
      </c>
      <c r="D107" s="103">
        <f>D106/C107</f>
        <v>3250.33</v>
      </c>
    </row>
    <row r="108" spans="1:4" s="4" customFormat="1" ht="15.65" customHeight="1" x14ac:dyDescent="0.35">
      <c r="A108" s="22" t="s">
        <v>47</v>
      </c>
      <c r="B108" s="92"/>
      <c r="C108" s="93"/>
      <c r="D108" s="20"/>
    </row>
    <row r="109" spans="1:4" s="4" customFormat="1" x14ac:dyDescent="0.35">
      <c r="A109" s="23" t="s">
        <v>70</v>
      </c>
      <c r="B109" s="94"/>
      <c r="C109" s="78">
        <v>6.4999999999999997E-3</v>
      </c>
      <c r="D109" s="85">
        <f>+D107*C109</f>
        <v>21.13</v>
      </c>
    </row>
    <row r="110" spans="1:4" s="4" customFormat="1" x14ac:dyDescent="0.35">
      <c r="A110" s="23" t="s">
        <v>71</v>
      </c>
      <c r="B110" s="94"/>
      <c r="C110" s="78">
        <v>0.03</v>
      </c>
      <c r="D110" s="85">
        <f>+D107*C110</f>
        <v>97.51</v>
      </c>
    </row>
    <row r="111" spans="1:4" s="4" customFormat="1" x14ac:dyDescent="0.35">
      <c r="A111" s="24" t="s">
        <v>48</v>
      </c>
      <c r="B111" s="95"/>
      <c r="C111" s="96"/>
      <c r="D111" s="85"/>
    </row>
    <row r="112" spans="1:4" s="4" customFormat="1" x14ac:dyDescent="0.35">
      <c r="A112" s="24" t="s">
        <v>49</v>
      </c>
      <c r="B112" s="95"/>
      <c r="C112" s="97"/>
      <c r="D112" s="85"/>
    </row>
    <row r="113" spans="1:6" s="4" customFormat="1" x14ac:dyDescent="0.35">
      <c r="A113" s="25" t="s">
        <v>72</v>
      </c>
      <c r="B113" s="98"/>
      <c r="C113" s="99">
        <v>0.05</v>
      </c>
      <c r="D113" s="104">
        <f>+D107*C113</f>
        <v>162.52000000000001</v>
      </c>
    </row>
    <row r="114" spans="1:6" s="4" customFormat="1" x14ac:dyDescent="0.35">
      <c r="A114" s="26" t="s">
        <v>50</v>
      </c>
      <c r="B114" s="100"/>
      <c r="C114" s="101">
        <f>SUM(C109:C113)</f>
        <v>8.6499999999999994E-2</v>
      </c>
      <c r="D114" s="105">
        <f>SUM(D109:D113)</f>
        <v>281.16000000000003</v>
      </c>
    </row>
    <row r="115" spans="1:6" s="4" customFormat="1" ht="15.65" customHeight="1" x14ac:dyDescent="0.35">
      <c r="A115" s="271"/>
      <c r="B115" s="271"/>
      <c r="C115" s="272"/>
      <c r="D115" s="106">
        <f>D104+D105+D114</f>
        <v>281.16000000000003</v>
      </c>
    </row>
    <row r="116" spans="1:6" s="4" customFormat="1" ht="25.5" customHeight="1" x14ac:dyDescent="0.35">
      <c r="A116" s="192"/>
      <c r="B116" s="192"/>
      <c r="C116" s="193"/>
      <c r="D116" s="77">
        <f>SUM(D115:D115)</f>
        <v>281.16000000000003</v>
      </c>
    </row>
    <row r="117" spans="1:6" s="4" customFormat="1" ht="15.65" customHeight="1" x14ac:dyDescent="0.35">
      <c r="A117" s="192"/>
      <c r="B117" s="192"/>
      <c r="C117" s="192"/>
      <c r="D117" s="193"/>
    </row>
    <row r="118" spans="1:6" s="4" customFormat="1" ht="15.65" customHeight="1" x14ac:dyDescent="0.35">
      <c r="A118" s="192"/>
      <c r="B118" s="192"/>
      <c r="C118" s="193"/>
      <c r="D118" s="27" t="s">
        <v>7</v>
      </c>
    </row>
    <row r="119" spans="1:6" s="4" customFormat="1" x14ac:dyDescent="0.35">
      <c r="A119" s="237" t="s">
        <v>51</v>
      </c>
      <c r="B119" s="238"/>
      <c r="C119" s="239"/>
      <c r="D119" s="85">
        <f>D25</f>
        <v>1740.8</v>
      </c>
    </row>
    <row r="120" spans="1:6" s="4" customFormat="1" ht="15.65" customHeight="1" x14ac:dyDescent="0.35">
      <c r="A120" s="237" t="s">
        <v>52</v>
      </c>
      <c r="B120" s="238"/>
      <c r="C120" s="239"/>
      <c r="D120" s="85">
        <f>+D57</f>
        <v>1064.26</v>
      </c>
    </row>
    <row r="121" spans="1:6" s="4" customFormat="1" x14ac:dyDescent="0.35">
      <c r="A121" s="237" t="s">
        <v>53</v>
      </c>
      <c r="B121" s="238"/>
      <c r="C121" s="239"/>
      <c r="D121" s="85">
        <f>+D66</f>
        <v>108.8</v>
      </c>
    </row>
    <row r="122" spans="1:6" s="4" customFormat="1" ht="15.65" customHeight="1" x14ac:dyDescent="0.35">
      <c r="A122" s="237" t="s">
        <v>54</v>
      </c>
      <c r="B122" s="238"/>
      <c r="C122" s="239"/>
      <c r="D122" s="85">
        <f>+D90</f>
        <v>55.32</v>
      </c>
    </row>
    <row r="123" spans="1:6" s="4" customFormat="1" ht="46.9" customHeight="1" x14ac:dyDescent="0.35">
      <c r="A123" s="28" t="s">
        <v>55</v>
      </c>
      <c r="B123" s="29"/>
      <c r="C123" s="30"/>
      <c r="D123" s="85">
        <f>+D95</f>
        <v>0</v>
      </c>
      <c r="F123" s="4" t="s">
        <v>104</v>
      </c>
    </row>
    <row r="124" spans="1:6" s="4" customFormat="1" ht="15.65" customHeight="1" x14ac:dyDescent="0.35">
      <c r="A124" s="240"/>
      <c r="B124" s="241"/>
      <c r="C124" s="31"/>
      <c r="D124" s="77">
        <f>SUM(D119:D123)</f>
        <v>2969.18</v>
      </c>
    </row>
    <row r="125" spans="1:6" s="4" customFormat="1" x14ac:dyDescent="0.35">
      <c r="A125" s="237" t="s">
        <v>56</v>
      </c>
      <c r="B125" s="238"/>
      <c r="C125" s="239"/>
      <c r="D125" s="85">
        <f>D116</f>
        <v>281.16000000000003</v>
      </c>
      <c r="E125" s="10"/>
    </row>
    <row r="126" spans="1:6" s="4" customFormat="1" ht="16.149999999999999" customHeight="1" x14ac:dyDescent="0.35">
      <c r="A126" s="263"/>
      <c r="B126" s="263"/>
      <c r="C126" s="263"/>
      <c r="D126" s="108">
        <f>+D124+D125</f>
        <v>3250.34</v>
      </c>
      <c r="E126" s="43"/>
    </row>
    <row r="127" spans="1:6" x14ac:dyDescent="0.35">
      <c r="A127" s="264"/>
      <c r="B127" s="264"/>
      <c r="C127" s="264"/>
      <c r="D127" s="107"/>
    </row>
  </sheetData>
  <mergeCells count="104">
    <mergeCell ref="B104:C104"/>
    <mergeCell ref="B105:C105"/>
    <mergeCell ref="B106:C106"/>
    <mergeCell ref="A115:C115"/>
    <mergeCell ref="A116:C116"/>
    <mergeCell ref="A117:D117"/>
    <mergeCell ref="A94:C94"/>
    <mergeCell ref="A95:C95"/>
    <mergeCell ref="A96:B101"/>
    <mergeCell ref="A102:C102"/>
    <mergeCell ref="A103:C103"/>
    <mergeCell ref="A125:C125"/>
    <mergeCell ref="A126:C126"/>
    <mergeCell ref="A127:C127"/>
    <mergeCell ref="A118:C118"/>
    <mergeCell ref="A119:C119"/>
    <mergeCell ref="A120:C120"/>
    <mergeCell ref="A121:C121"/>
    <mergeCell ref="A122:C122"/>
    <mergeCell ref="A124:B124"/>
    <mergeCell ref="A92:C92"/>
    <mergeCell ref="A93:C93"/>
    <mergeCell ref="A81:D81"/>
    <mergeCell ref="A82:C82"/>
    <mergeCell ref="A83:B83"/>
    <mergeCell ref="A84:B84"/>
    <mergeCell ref="A85:D85"/>
    <mergeCell ref="A86:C86"/>
    <mergeCell ref="A75:B75"/>
    <mergeCell ref="A76:B76"/>
    <mergeCell ref="A77:B77"/>
    <mergeCell ref="A78:B78"/>
    <mergeCell ref="A79:B79"/>
    <mergeCell ref="A80:B80"/>
    <mergeCell ref="A89:C89"/>
    <mergeCell ref="A90:C90"/>
    <mergeCell ref="A91:C91"/>
    <mergeCell ref="A66:C66"/>
    <mergeCell ref="A67:B70"/>
    <mergeCell ref="A71:C71"/>
    <mergeCell ref="A72:D72"/>
    <mergeCell ref="A73:C73"/>
    <mergeCell ref="A74:B74"/>
    <mergeCell ref="A60:B60"/>
    <mergeCell ref="A61:B61"/>
    <mergeCell ref="A62:B62"/>
    <mergeCell ref="A63:B63"/>
    <mergeCell ref="A64:B64"/>
    <mergeCell ref="A65:B65"/>
    <mergeCell ref="A52:C52"/>
    <mergeCell ref="A53:D53"/>
    <mergeCell ref="A54:C54"/>
    <mergeCell ref="A57:C57"/>
    <mergeCell ref="A58:D58"/>
    <mergeCell ref="A59:C59"/>
    <mergeCell ref="A50:C50"/>
    <mergeCell ref="A44:B44"/>
    <mergeCell ref="A45:B45"/>
    <mergeCell ref="A46:B46"/>
    <mergeCell ref="A47:D47"/>
    <mergeCell ref="A48:C48"/>
    <mergeCell ref="A49:C49"/>
    <mergeCell ref="A51:C51"/>
    <mergeCell ref="A38:B38"/>
    <mergeCell ref="A39:B39"/>
    <mergeCell ref="A40:B40"/>
    <mergeCell ref="A41:B41"/>
    <mergeCell ref="A42:B42"/>
    <mergeCell ref="A43:B43"/>
    <mergeCell ref="A30:B30"/>
    <mergeCell ref="A31:B31"/>
    <mergeCell ref="A32:C32"/>
    <mergeCell ref="A33:B35"/>
    <mergeCell ref="A36:D36"/>
    <mergeCell ref="A37:C37"/>
    <mergeCell ref="A25:C25"/>
    <mergeCell ref="A26:D26"/>
    <mergeCell ref="A27:D27"/>
    <mergeCell ref="A28:C28"/>
    <mergeCell ref="A20:D20"/>
    <mergeCell ref="A21:C21"/>
    <mergeCell ref="B22:C22"/>
    <mergeCell ref="B23:C23"/>
    <mergeCell ref="B15:D15"/>
    <mergeCell ref="B16:D16"/>
    <mergeCell ref="B17:D17"/>
    <mergeCell ref="B18:D18"/>
    <mergeCell ref="B19:D19"/>
    <mergeCell ref="A1:D2"/>
    <mergeCell ref="A3:B3"/>
    <mergeCell ref="C3:D3"/>
    <mergeCell ref="A4:B4"/>
    <mergeCell ref="C4:D4"/>
    <mergeCell ref="A5:D5"/>
    <mergeCell ref="A14:D14"/>
    <mergeCell ref="A24:C24"/>
    <mergeCell ref="C12:D12"/>
    <mergeCell ref="C13:D13"/>
    <mergeCell ref="A6:D6"/>
    <mergeCell ref="B7:D7"/>
    <mergeCell ref="B8:D8"/>
    <mergeCell ref="B9:D9"/>
    <mergeCell ref="B10:D10"/>
    <mergeCell ref="A11:D11"/>
  </mergeCells>
  <hyperlinks>
    <hyperlink ref="A63" location="Plan2!A1" display="Aviso prévio trabalhado" xr:uid="{34A3CDA4-F903-44F5-B2EE-611FCADB105B}"/>
    <hyperlink ref="A43" r:id="rId1" display="08 - Sebrae 0,3% ou 0,6% - IN nº 03, MPS/SRP/2005, Anexo II e III ver código da Tabela" xr:uid="{C92F89EC-4DC1-421A-B02B-A5FBAD1480E6}"/>
  </hyperlinks>
  <pageMargins left="0.511811024" right="0.511811024" top="0.78740157499999996" bottom="0.78740157499999996" header="0.31496062000000002" footer="0.31496062000000002"/>
  <pageSetup paperSize="9" scale="60" fitToHeight="0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C00000"/>
    <pageSetUpPr fitToPage="1"/>
  </sheetPr>
  <dimension ref="A1:D30"/>
  <sheetViews>
    <sheetView workbookViewId="0">
      <selection activeCell="F15" sqref="F15"/>
    </sheetView>
  </sheetViews>
  <sheetFormatPr defaultColWidth="9.1796875" defaultRowHeight="13" x14ac:dyDescent="0.3"/>
  <cols>
    <col min="1" max="1" width="36.453125" style="9" customWidth="1"/>
    <col min="2" max="2" width="32.453125" style="9" customWidth="1"/>
    <col min="3" max="3" width="22.81640625" style="9" customWidth="1"/>
    <col min="4" max="4" width="19.7265625" style="9" customWidth="1"/>
    <col min="5" max="5" width="13.1796875" style="9" customWidth="1"/>
    <col min="6" max="16384" width="9.1796875" style="9"/>
  </cols>
  <sheetData>
    <row r="1" spans="1:4" ht="20.149999999999999" customHeight="1" x14ac:dyDescent="0.3">
      <c r="A1" s="115" t="s">
        <v>106</v>
      </c>
      <c r="B1" s="126"/>
      <c r="C1" s="112"/>
      <c r="D1" s="112"/>
    </row>
    <row r="2" spans="1:4" ht="20.149999999999999" customHeight="1" x14ac:dyDescent="0.3">
      <c r="A2" s="115" t="s">
        <v>107</v>
      </c>
      <c r="B2" s="126"/>
      <c r="C2" s="112"/>
      <c r="D2" s="112"/>
    </row>
    <row r="3" spans="1:4" ht="20.149999999999999" customHeight="1" x14ac:dyDescent="0.3">
      <c r="A3" s="115" t="s">
        <v>108</v>
      </c>
      <c r="B3" s="126"/>
      <c r="C3" s="112"/>
      <c r="D3" s="112"/>
    </row>
    <row r="4" spans="1:4" ht="20.149999999999999" customHeight="1" x14ac:dyDescent="0.3">
      <c r="A4" s="115" t="s">
        <v>109</v>
      </c>
      <c r="B4" s="126"/>
      <c r="C4" s="112"/>
      <c r="D4" s="112"/>
    </row>
    <row r="5" spans="1:4" ht="20.149999999999999" customHeight="1" x14ac:dyDescent="0.3">
      <c r="A5" s="115" t="s">
        <v>110</v>
      </c>
      <c r="B5" s="126"/>
      <c r="C5" s="115" t="s">
        <v>111</v>
      </c>
      <c r="D5" s="112"/>
    </row>
    <row r="6" spans="1:4" ht="20.149999999999999" customHeight="1" x14ac:dyDescent="0.3">
      <c r="A6" s="115" t="s">
        <v>112</v>
      </c>
      <c r="B6" s="126"/>
      <c r="C6" s="115" t="s">
        <v>113</v>
      </c>
      <c r="D6" s="112"/>
    </row>
    <row r="7" spans="1:4" ht="20.149999999999999" customHeight="1" x14ac:dyDescent="0.3">
      <c r="A7" s="115" t="s">
        <v>114</v>
      </c>
      <c r="B7" s="126"/>
      <c r="C7" s="112"/>
      <c r="D7" s="112"/>
    </row>
    <row r="8" spans="1:4" x14ac:dyDescent="0.3">
      <c r="A8" s="274" t="s">
        <v>140</v>
      </c>
      <c r="B8" s="274"/>
      <c r="C8" s="274"/>
      <c r="D8" s="274"/>
    </row>
    <row r="9" spans="1:4" ht="15.75" customHeight="1" thickBot="1" x14ac:dyDescent="0.35">
      <c r="A9" s="274"/>
      <c r="B9" s="274"/>
      <c r="C9" s="274"/>
      <c r="D9" s="274"/>
    </row>
    <row r="10" spans="1:4" ht="30" customHeight="1" thickBot="1" x14ac:dyDescent="0.35">
      <c r="A10" s="120" t="s">
        <v>139</v>
      </c>
      <c r="B10" s="131" t="s">
        <v>141</v>
      </c>
      <c r="C10" s="121" t="s">
        <v>115</v>
      </c>
      <c r="D10" s="122" t="s">
        <v>116</v>
      </c>
    </row>
    <row r="11" spans="1:4" ht="30" customHeight="1" thickBot="1" x14ac:dyDescent="0.35">
      <c r="A11" s="127" t="s">
        <v>133</v>
      </c>
      <c r="B11" s="123" t="s">
        <v>142</v>
      </c>
      <c r="C11" s="116">
        <f>'CZS - BARQUEIRO'!D126</f>
        <v>3250.34</v>
      </c>
      <c r="D11" s="117">
        <f>C11*12</f>
        <v>39004.080000000002</v>
      </c>
    </row>
    <row r="12" spans="1:4" ht="20.149999999999999" customHeight="1" thickBot="1" x14ac:dyDescent="0.35">
      <c r="A12" s="125" t="s">
        <v>117</v>
      </c>
      <c r="B12" s="132"/>
      <c r="C12" s="275">
        <f>D11</f>
        <v>39004.080000000002</v>
      </c>
      <c r="D12" s="276"/>
    </row>
    <row r="13" spans="1:4" ht="20.149999999999999" customHeight="1" x14ac:dyDescent="0.3"/>
    <row r="14" spans="1:4" x14ac:dyDescent="0.3">
      <c r="A14" s="118" t="s">
        <v>118</v>
      </c>
      <c r="B14" s="118"/>
    </row>
    <row r="15" spans="1:4" ht="72" customHeight="1" x14ac:dyDescent="0.3">
      <c r="A15" s="277" t="s">
        <v>119</v>
      </c>
      <c r="B15" s="277"/>
      <c r="C15" s="277"/>
      <c r="D15" s="277"/>
    </row>
    <row r="17" spans="1:4" ht="44.15" customHeight="1" x14ac:dyDescent="0.3">
      <c r="A17" s="277" t="s">
        <v>120</v>
      </c>
      <c r="B17" s="277"/>
      <c r="C17" s="277"/>
      <c r="D17" s="277"/>
    </row>
    <row r="19" spans="1:4" x14ac:dyDescent="0.3">
      <c r="A19" s="278" t="s">
        <v>121</v>
      </c>
      <c r="B19" s="278"/>
      <c r="C19" s="278"/>
    </row>
    <row r="20" spans="1:4" ht="20.149999999999999" customHeight="1" x14ac:dyDescent="0.3">
      <c r="A20" s="115" t="s">
        <v>122</v>
      </c>
      <c r="B20" s="126"/>
      <c r="C20" s="112"/>
    </row>
    <row r="21" spans="1:4" ht="20.149999999999999" customHeight="1" x14ac:dyDescent="0.3">
      <c r="A21" s="115" t="s">
        <v>123</v>
      </c>
      <c r="B21" s="126"/>
      <c r="C21" s="112"/>
    </row>
    <row r="22" spans="1:4" ht="20.149999999999999" customHeight="1" x14ac:dyDescent="0.3">
      <c r="A22" s="115" t="s">
        <v>108</v>
      </c>
      <c r="B22" s="126"/>
      <c r="C22" s="112"/>
    </row>
    <row r="23" spans="1:4" ht="20.149999999999999" customHeight="1" x14ac:dyDescent="0.3">
      <c r="A23" s="115" t="s">
        <v>109</v>
      </c>
      <c r="B23" s="126"/>
      <c r="C23" s="112"/>
    </row>
    <row r="24" spans="1:4" ht="20.149999999999999" customHeight="1" x14ac:dyDescent="0.3">
      <c r="A24" s="115" t="s">
        <v>124</v>
      </c>
      <c r="B24" s="126"/>
    </row>
    <row r="25" spans="1:4" ht="20.149999999999999" customHeight="1" x14ac:dyDescent="0.3">
      <c r="A25" s="115" t="s">
        <v>125</v>
      </c>
      <c r="B25" s="126"/>
      <c r="C25" s="119"/>
    </row>
    <row r="26" spans="1:4" ht="20.149999999999999" customHeight="1" x14ac:dyDescent="0.3">
      <c r="A26" s="115" t="s">
        <v>126</v>
      </c>
      <c r="B26" s="126"/>
      <c r="C26" s="273"/>
      <c r="D26" s="273"/>
    </row>
    <row r="27" spans="1:4" ht="20.149999999999999" customHeight="1" x14ac:dyDescent="0.3"/>
    <row r="28" spans="1:4" ht="20.149999999999999" customHeight="1" x14ac:dyDescent="0.3"/>
    <row r="30" spans="1:4" x14ac:dyDescent="0.3">
      <c r="C30" s="124"/>
    </row>
  </sheetData>
  <mergeCells count="6">
    <mergeCell ref="C26:D26"/>
    <mergeCell ref="A8:D9"/>
    <mergeCell ref="C12:D12"/>
    <mergeCell ref="A15:D15"/>
    <mergeCell ref="A17:D17"/>
    <mergeCell ref="A19:C19"/>
  </mergeCells>
  <pageMargins left="0.511811024" right="0.511811024" top="0.78740157499999996" bottom="0.78740157499999996" header="0.31496062000000002" footer="0.31496062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Uniforme + Transport. + V. Alim</vt:lpstr>
      <vt:lpstr>CZS - BARQUEIRO</vt:lpstr>
      <vt:lpstr>RESUMO DA PROPOSTA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Rossicleia Ferreira Campos</cp:lastModifiedBy>
  <cp:lastPrinted>2022-06-22T16:50:39Z</cp:lastPrinted>
  <dcterms:created xsi:type="dcterms:W3CDTF">2017-09-20T01:52:03Z</dcterms:created>
  <dcterms:modified xsi:type="dcterms:W3CDTF">2022-08-02T14:19:07Z</dcterms:modified>
</cp:coreProperties>
</file>